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llo" sheetId="1" r:id="rId3"/>
    <sheet state="visible" name="DATA_full" sheetId="2" r:id="rId4"/>
    <sheet state="visible" name="Variables" sheetId="3" r:id="rId5"/>
    <sheet state="visible" name="Pathogens" sheetId="4" r:id="rId6"/>
    <sheet state="visible" name="DATA" sheetId="5" r:id="rId7"/>
    <sheet state="visible" name="Contagiousness" sheetId="6" r:id="rId8"/>
    <sheet state="visible" name="Deadliness" sheetId="7" r:id="rId9"/>
    <sheet state="visible" name="Notoriety" sheetId="8" r:id="rId10"/>
    <sheet state="visible" name="Infection_1" sheetId="9" r:id="rId11"/>
    <sheet state="visible" name="Infection_2" sheetId="10" r:id="rId12"/>
    <sheet state="visible" name="Incidence" sheetId="11" r:id="rId13"/>
    <sheet state="visible" name="Prevalence" sheetId="12" r:id="rId14"/>
    <sheet state="visible" name="DALYs" sheetId="13" r:id="rId15"/>
    <sheet state="visible" name="Fatalities" sheetId="14" r:id="rId16"/>
    <sheet state="visible" name="Other_info" sheetId="15" r:id="rId17"/>
  </sheets>
  <definedNames/>
  <calcPr/>
</workbook>
</file>

<file path=xl/sharedStrings.xml><?xml version="1.0" encoding="utf-8"?>
<sst xmlns="http://schemas.openxmlformats.org/spreadsheetml/2006/main" count="9418" uniqueCount="1419">
  <si>
    <t>Hello</t>
  </si>
  <si>
    <t>Welcome to the datasheet for Information is Beautiful's MicrobeScope interactive.</t>
  </si>
  <si>
    <t>Use the tabs to navigate between the sheets.</t>
  </si>
  <si>
    <t>Guide to sheets</t>
  </si>
  <si>
    <t>DATA_FULL</t>
  </si>
  <si>
    <t>Main datasheet with long variable names and explanations</t>
  </si>
  <si>
    <t>Variables</t>
  </si>
  <si>
    <t>Contains the guide to variables on DATA. Read this to find out what the variable names on the other sheets mean.</t>
  </si>
  <si>
    <t>DATA</t>
  </si>
  <si>
    <t>Main datasheet with short variable names</t>
  </si>
  <si>
    <t>Further data, notes and sources on individual sheets Pathogens, Contagiousness etc.</t>
  </si>
  <si>
    <t>- means cell contains no data</t>
  </si>
  <si>
    <t>DISEASE</t>
  </si>
  <si>
    <t>PATHOGEN</t>
  </si>
  <si>
    <t>CONTAGIOUSNESS</t>
  </si>
  <si>
    <t>DEADLINESS</t>
  </si>
  <si>
    <t>NOTORIETY</t>
  </si>
  <si>
    <t>INFECTION</t>
  </si>
  <si>
    <t xml:space="preserve">INCIDENCE  </t>
  </si>
  <si>
    <t>PREVALENCE</t>
  </si>
  <si>
    <t>DALYs</t>
  </si>
  <si>
    <t>FATALITIES</t>
  </si>
  <si>
    <t>OTHER INFO</t>
  </si>
  <si>
    <t>ID</t>
  </si>
  <si>
    <t>Name</t>
  </si>
  <si>
    <t>Sublabel</t>
  </si>
  <si>
    <t>Pathogen_type</t>
  </si>
  <si>
    <t>R0</t>
  </si>
  <si>
    <t>CFR_adult</t>
  </si>
  <si>
    <t>Biosafety</t>
  </si>
  <si>
    <t>Survive_surfaces</t>
  </si>
  <si>
    <t>Survive_ideal</t>
  </si>
  <si>
    <t>CFR_adult_grp</t>
  </si>
  <si>
    <t>CFR_child</t>
  </si>
  <si>
    <t>Hits</t>
  </si>
  <si>
    <t>Hits_news</t>
  </si>
  <si>
    <t>I_news</t>
  </si>
  <si>
    <t>I_yucky</t>
  </si>
  <si>
    <t>I_fear</t>
  </si>
  <si>
    <t>I_ignored</t>
  </si>
  <si>
    <t>I_attention</t>
  </si>
  <si>
    <t>I_notoriety</t>
  </si>
  <si>
    <t>Mode</t>
  </si>
  <si>
    <t>Dose</t>
  </si>
  <si>
    <t>Dose_grp</t>
  </si>
  <si>
    <t>Dose_type</t>
  </si>
  <si>
    <t>Incubation</t>
  </si>
  <si>
    <t>Incubation_range</t>
  </si>
  <si>
    <t>Incidence</t>
  </si>
  <si>
    <t>Incidence_raw</t>
  </si>
  <si>
    <t>Incidence_US</t>
  </si>
  <si>
    <t>Incidence_Eur</t>
  </si>
  <si>
    <t>Incidence_Af</t>
  </si>
  <si>
    <t>Prevalence</t>
  </si>
  <si>
    <t>Prevalence_raw</t>
  </si>
  <si>
    <t>DALYs_raw</t>
  </si>
  <si>
    <t>DALYs_US</t>
  </si>
  <si>
    <t>DALYs_Eur</t>
  </si>
  <si>
    <t>DALYs_Af</t>
  </si>
  <si>
    <t>Fatal</t>
  </si>
  <si>
    <t>Fatal_raw</t>
  </si>
  <si>
    <t>Fatal_US</t>
  </si>
  <si>
    <t>Fatal_Eur</t>
  </si>
  <si>
    <t>Fatal_Af</t>
  </si>
  <si>
    <t>Peak</t>
  </si>
  <si>
    <t>Peak_year</t>
  </si>
  <si>
    <t>Vulnerable</t>
  </si>
  <si>
    <t>Hotspots</t>
  </si>
  <si>
    <t>Treatment</t>
  </si>
  <si>
    <t>Effectiveness</t>
  </si>
  <si>
    <t>Resistance</t>
  </si>
  <si>
    <t>Disease ID number, 1-78.</t>
  </si>
  <si>
    <t>Disease name.</t>
  </si>
  <si>
    <t>Disease type, or whether treated / untreated.</t>
  </si>
  <si>
    <t>Virus, bacterium or parasite.</t>
  </si>
  <si>
    <t>Basic reproduction number, average estimate. Normally mean of extreme estimates.</t>
  </si>
  <si>
    <t>Adult case fatality rate (CFR): % of those who contract the disease who die from it. Adults or, if adult data not available, all people.</t>
  </si>
  <si>
    <t>Biosafety containment / hazard level from 1 to 4. Higher number is more hazardous, more precautions required.</t>
  </si>
  <si>
    <t>Max. survival time on surfaces, days</t>
  </si>
  <si>
    <t>Max. survival in ideal conditions outside host or vector (ie. blood, faeces), days</t>
  </si>
  <si>
    <t>Adult CFR grouped into seven categories: Virtually zero (CFR &lt; 0.1%), very low (0.1% &lt;  1%), low (1% &lt; 10%), moderate (10% &lt; 50%), high (50% &lt; 80%), very high (80% &lt; 100%) and virtually certain (~100%).</t>
  </si>
  <si>
    <t>Child case fatality rate (CFR), %. Age cutoff varies (where GHDX is source: always 14 and under)</t>
  </si>
  <si>
    <t>Hits on google.co.uk, retrieved Jan 2018</t>
  </si>
  <si>
    <t>Hits on google.co.uk, News, date range 2000-2018, data retreived 3/1/2018</t>
  </si>
  <si>
    <t>Inflammation rating 1: MOST NEWS ATTENTION. News hits as % general hits</t>
  </si>
  <si>
    <t>Inflammation rating 2: MOST YUCKY. Google news hits per annual death</t>
  </si>
  <si>
    <t>Inflammation rating 3: MOST FEAR INDUCING. Google hits per annual death</t>
  </si>
  <si>
    <t>Press vs Contagiousness: MOST IGNORED. Contagiousness / news hits (higher = most ignored)</t>
  </si>
  <si>
    <t>Press vs Incidence: OVER ATTENTION</t>
  </si>
  <si>
    <t>Notoriety to fatalities rate ratio. Google hits / world case fatality rate</t>
  </si>
  <si>
    <t>Primary mode of transmission: air droplets, bites, body fluids, fecal-oral, food and water, other</t>
  </si>
  <si>
    <t>Minimum infectious dose - minimum pathogen particles required to infect someone (or an animal, where noted)</t>
  </si>
  <si>
    <t>Minimum infectious dose grouped - minimum pathogen particles required to infect someone (or an animal, where noted). Grouped into log10 categories 1, 10, 100 etc.</t>
  </si>
  <si>
    <t>Human or animal. Was min. infectious dose ascertained in human or animal studies?</t>
  </si>
  <si>
    <t>Incubation period, average number of days</t>
  </si>
  <si>
    <t>Incubation period, range in days (from X to Y days), plus notes</t>
  </si>
  <si>
    <t>New cases of disease per year for latest available year, global, millions, rounded</t>
  </si>
  <si>
    <t>New cases of disease per year for latest available year, global, not rounded</t>
  </si>
  <si>
    <t>New cases of disease per year for latest available year, United States</t>
  </si>
  <si>
    <t>New cases of disease per year for latest available year, Europe</t>
  </si>
  <si>
    <t>New cases of disease per year for latest available year, Africa</t>
  </si>
  <si>
    <t>Number of current cases, global, rounded, in millions</t>
  </si>
  <si>
    <t>Number of current cases, global, not rounded</t>
  </si>
  <si>
    <t>Disability-adjusted life years: Years per year lived with disease or lost to early mortality. Global, millions, rounded.</t>
  </si>
  <si>
    <t>Disability-adjusted life years: Years per year lived with disease or lost to early mortality. Global, not rounded.</t>
  </si>
  <si>
    <t>Disability-adjusted life years: Years per year lived with disease or lost to early mortality. United States</t>
  </si>
  <si>
    <t>Disability-adjusted life years: Years per year lived with disease or lost to early mortality. Europe</t>
  </si>
  <si>
    <t>Disability-adjusted life years: Years per year lived with disease or lost to early mortality. Africa</t>
  </si>
  <si>
    <t>Deaths per year: average or latest year. Global, rounded (not in millions)</t>
  </si>
  <si>
    <t>Deaths per year: average or latest year. Global, not rounded.</t>
  </si>
  <si>
    <t>Deaths per year: average or latest year. United States.</t>
  </si>
  <si>
    <t>Deaths per year: average or latest year. Europe.</t>
  </si>
  <si>
    <t>Deaths per year: average or latest year. Africa.</t>
  </si>
  <si>
    <t>Peak fatalities: highest deaths in worst historical year of outbreak. Global except where noted</t>
  </si>
  <si>
    <t>Year of peak fatalities</t>
  </si>
  <si>
    <t>Most vulnerable populations. Who gets infected the most?</t>
  </si>
  <si>
    <t>Geographical hotspots of disease: nations, areas</t>
  </si>
  <si>
    <t>Primary treatment</t>
  </si>
  <si>
    <t>How effective is the treatment listed?</t>
  </si>
  <si>
    <t>Any resistance of pathogen to treatment noted?</t>
  </si>
  <si>
    <t>COVID-19</t>
  </si>
  <si>
    <t>Novel Coronavirus</t>
  </si>
  <si>
    <t>virus</t>
  </si>
  <si>
    <t>-</t>
  </si>
  <si>
    <t>Low</t>
  </si>
  <si>
    <t>air droplets</t>
  </si>
  <si>
    <t>Anthrax</t>
  </si>
  <si>
    <t>(cutaneous, untreated)</t>
  </si>
  <si>
    <t>bacterium</t>
  </si>
  <si>
    <t>Moderate</t>
  </si>
  <si>
    <t>human</t>
  </si>
  <si>
    <t>Antibiotics: Penicillin, ciprofloxacin (and other quinolones), doxicyclin, ampicillin, imipenem, clindamycin, clarithromycin, vancomycin, chloramphenicol, rifampicin are effective antimicrobials.</t>
  </si>
  <si>
    <t>(gastrointestinal)</t>
  </si>
  <si>
    <t>High</t>
  </si>
  <si>
    <t>1979 outbreak, Soviet Union</t>
  </si>
  <si>
    <t>(inhalation)</t>
  </si>
  <si>
    <t>Very high</t>
  </si>
  <si>
    <t>C. difficile</t>
  </si>
  <si>
    <t>fecal-oral</t>
  </si>
  <si>
    <t>varies</t>
  </si>
  <si>
    <t>US only, 2011</t>
  </si>
  <si>
    <t>Older adults in hospitals or long-term care facilities who take broad-spectrum antibiotics</t>
  </si>
  <si>
    <t>Campylobacter</t>
  </si>
  <si>
    <t>Virtually zero</t>
  </si>
  <si>
    <t>food and water</t>
  </si>
  <si>
    <t xml:space="preserve">Chickenpox </t>
  </si>
  <si>
    <t>(inc. shingles)</t>
  </si>
  <si>
    <t>10-21</t>
  </si>
  <si>
    <t>Chikungunya</t>
  </si>
  <si>
    <t>Very low</t>
  </si>
  <si>
    <t>bites</t>
  </si>
  <si>
    <t>Documented in around 40 countries, mainly Asia and Africa. Outbreak in Italy.</t>
  </si>
  <si>
    <t>No antivirals available. Some drugs have been shown to reduce CHIKV virus in the lab. (interferon-α2b, glycyrrhizin, 6-azauridine and ribavirin)</t>
  </si>
  <si>
    <t>Cholera</t>
  </si>
  <si>
    <t>Oral rehydration therapy. Preventable with sanitation and water treatment.</t>
  </si>
  <si>
    <t>Common cold</t>
  </si>
  <si>
    <t>Dengue fever</t>
  </si>
  <si>
    <t>3-15</t>
  </si>
  <si>
    <t>(severe, untreated)</t>
  </si>
  <si>
    <t>Diphtheria</t>
  </si>
  <si>
    <t>body fluids</t>
  </si>
  <si>
    <t>US only, 1921</t>
  </si>
  <si>
    <t>Children</t>
  </si>
  <si>
    <t>E. coli</t>
  </si>
  <si>
    <t>Ebola</t>
  </si>
  <si>
    <t>2015</t>
  </si>
  <si>
    <t>Echinococcosis</t>
  </si>
  <si>
    <t>(cystic)</t>
  </si>
  <si>
    <t>parasite</t>
  </si>
  <si>
    <t>365-7300</t>
  </si>
  <si>
    <t>Drugs: benzimidazole compounds such as albendazole</t>
  </si>
  <si>
    <t>In most patients, cysts can be completely eliminated using these drugs</t>
  </si>
  <si>
    <t>(alveolar)</t>
  </si>
  <si>
    <t>China (&gt;90% of cases)</t>
  </si>
  <si>
    <t>Drugs: mebendazole, albendazole, praziquantel</t>
  </si>
  <si>
    <t>Guinea worm disease</t>
  </si>
  <si>
    <t>360-540</t>
  </si>
  <si>
    <t>1986</t>
  </si>
  <si>
    <t>Those who use open stagnant water sources such as ponds</t>
  </si>
  <si>
    <t>Africa</t>
  </si>
  <si>
    <t>None - prevention only</t>
  </si>
  <si>
    <t>Easy to prevent by filtering or treating drinking water to remove fleas</t>
  </si>
  <si>
    <t xml:space="preserve">Hand, foot &amp; mouth </t>
  </si>
  <si>
    <t>China, 2008-13 outbreak, average per year</t>
  </si>
  <si>
    <t>Vaccines against HFMD caused by EV71 approved 2015 and 2016</t>
  </si>
  <si>
    <t>Hantavirus</t>
  </si>
  <si>
    <t>9-33 for pulmonary syndrome, 12-21 for haemorrhagic fever</t>
  </si>
  <si>
    <t>North and South America</t>
  </si>
  <si>
    <t>Helminthiasis (soil-transmitted helminths)</t>
  </si>
  <si>
    <t>7-730</t>
  </si>
  <si>
    <t>Hepatitis A</t>
  </si>
  <si>
    <t>(acute)</t>
  </si>
  <si>
    <t>15-50</t>
  </si>
  <si>
    <t>Drug users, travellers, gay men</t>
  </si>
  <si>
    <t>Developing countries: Central and South America, Africa, India, Middle East and Asia</t>
  </si>
  <si>
    <t>Hepatitis B</t>
  </si>
  <si>
    <t>animal</t>
  </si>
  <si>
    <t>60-90</t>
  </si>
  <si>
    <t>HIV</t>
  </si>
  <si>
    <t>(treated)</t>
  </si>
  <si>
    <t>7-42</t>
  </si>
  <si>
    <t>2005</t>
  </si>
  <si>
    <t xml:space="preserve">HIV </t>
  </si>
  <si>
    <t>(untreated)</t>
  </si>
  <si>
    <t>Bird flu</t>
  </si>
  <si>
    <t>2006</t>
  </si>
  <si>
    <t>Those in areas with infected wild rodents or domestic animals</t>
  </si>
  <si>
    <t>Antibiotics: streptomycin, gentamycin, chloramphenicol</t>
  </si>
  <si>
    <t>Effective if treatment begins within 24-36 hours of onset</t>
  </si>
  <si>
    <t>Seasonal flu</t>
  </si>
  <si>
    <t>Pregnant women, children under 59 months, the elderly, individuals with chronic medical conditions</t>
  </si>
  <si>
    <t>Spanish flu</t>
  </si>
  <si>
    <t>1918-19</t>
  </si>
  <si>
    <t>Swine flu</t>
  </si>
  <si>
    <t>2009</t>
  </si>
  <si>
    <t xml:space="preserve">Leishmaniasis </t>
  </si>
  <si>
    <t>(all)</t>
  </si>
  <si>
    <t>14-56</t>
  </si>
  <si>
    <t>Malnourished people, migrants or those living near them, those affected by climate change, children under 15</t>
  </si>
  <si>
    <t>Recent epidemics of cutaneous leishmaniasis in Pakistan (since 2004), Iran (2003), Chad (2007) and Syria.</t>
  </si>
  <si>
    <t>Resistance against sodium antimony gluconate has been documented for all species</t>
  </si>
  <si>
    <t>Leishmaniasis</t>
  </si>
  <si>
    <t>(visceral, untreated)</t>
  </si>
  <si>
    <t>60-180</t>
  </si>
  <si>
    <t>Recent epidemics of visceral leishmaniasis in Ethiopia (2005-06), Kenya (2008) and Southern Sudan (2009-2012).</t>
  </si>
  <si>
    <t>Leprosy</t>
  </si>
  <si>
    <t>1095-1825</t>
  </si>
  <si>
    <t>Multidrug therapy: dapsone, rifampicin, Clofazimine</t>
  </si>
  <si>
    <t>Some resistance to dapsone</t>
  </si>
  <si>
    <t>Lyme disease</t>
  </si>
  <si>
    <t>3-32 after tick bite</t>
  </si>
  <si>
    <t xml:space="preserve">Hikers. </t>
  </si>
  <si>
    <t>B. burgdorferi endemic in USA, one area of Canada; Europe, Soviet Union and independant states, Australia, China and Japan</t>
  </si>
  <si>
    <t>Antibiotics. Doxycycline (adults) and amoxicillin (adults and children &lt; 9 years); erythromycin for those allergic to penicillins or tetracyclines</t>
  </si>
  <si>
    <t>Lymphatic filariasis</t>
  </si>
  <si>
    <t>150-540</t>
  </si>
  <si>
    <t>Drug: Diethylcarbamazine is drug of choice. Also ivermectin, albendazole, and doxycycline. Preventive chemotherapy</t>
  </si>
  <si>
    <t xml:space="preserve">Limited. Diethylcarbamazine has a limited action against adult worms. </t>
  </si>
  <si>
    <t>None reported</t>
  </si>
  <si>
    <t>Malaria</t>
  </si>
  <si>
    <t>(P. falciparum)</t>
  </si>
  <si>
    <t>9-14</t>
  </si>
  <si>
    <t>2004</t>
  </si>
  <si>
    <t>Marburg virus disease</t>
  </si>
  <si>
    <t>Healthcare workers</t>
  </si>
  <si>
    <t>Uganda, Angola, DRC</t>
  </si>
  <si>
    <t>None yet proven</t>
  </si>
  <si>
    <t>Measles</t>
  </si>
  <si>
    <t>8-14</t>
  </si>
  <si>
    <t>before 1963</t>
  </si>
  <si>
    <t>Meningitis</t>
  </si>
  <si>
    <t>(meningococcal, treated)</t>
  </si>
  <si>
    <t>Babies, preschool children, young people</t>
  </si>
  <si>
    <t>The 'meningitis belt' – an area of sub-Saharan Africa stretching from Senegal to Ethiopia</t>
  </si>
  <si>
    <t>Antibiotics including penicillin, ampicillin and ceftriaxone</t>
  </si>
  <si>
    <t>Limited.</t>
  </si>
  <si>
    <t xml:space="preserve">Meningitis </t>
  </si>
  <si>
    <t>(meningococcal, untreated)</t>
  </si>
  <si>
    <t xml:space="preserve">Limited. </t>
  </si>
  <si>
    <t>MERS</t>
  </si>
  <si>
    <t>2-14, median 5</t>
  </si>
  <si>
    <t>2013-14</t>
  </si>
  <si>
    <t>Males above the age of 60 with underlying conditions, such as diabetes, high blood pressure and kidney failure, are at a higher risk of severe disease, including death.</t>
  </si>
  <si>
    <t>Saudi Arabia: Between 2012 and 21 July 2017, 2040 laboratory-confirmed cases of Middle East respiratory syndrome infection were reported to WHO, 82% of whom were reported by the Kingdom of Saudi Arabia .</t>
  </si>
  <si>
    <t>MRSA</t>
  </si>
  <si>
    <t>other</t>
  </si>
  <si>
    <t>2014</t>
  </si>
  <si>
    <t>Mumps</t>
  </si>
  <si>
    <t>12-25</t>
  </si>
  <si>
    <t>Norovirus</t>
  </si>
  <si>
    <t>0.5-2</t>
  </si>
  <si>
    <t>Plague</t>
  </si>
  <si>
    <t>(bubonic, treated)</t>
  </si>
  <si>
    <t>1-7</t>
  </si>
  <si>
    <t>Europe, 1347-1353</t>
  </si>
  <si>
    <t xml:space="preserve">Plague </t>
  </si>
  <si>
    <t>(bubonic, untreated)</t>
  </si>
  <si>
    <t>(pneumonic, untreated)</t>
  </si>
  <si>
    <t>Virtually certain</t>
  </si>
  <si>
    <t>1-4</t>
  </si>
  <si>
    <t xml:space="preserve">Pneumonia </t>
  </si>
  <si>
    <t>(pneumococcal)</t>
  </si>
  <si>
    <t>1-3</t>
  </si>
  <si>
    <t xml:space="preserve">Polio </t>
  </si>
  <si>
    <t>(paralytic)</t>
  </si>
  <si>
    <t>3-6 days for nonparalytic, 7-21 for paralytic; second source says 7-14, doesn't specify type</t>
  </si>
  <si>
    <t>1988</t>
  </si>
  <si>
    <t>As of 2017 the virus remains in circulation in only three countries in the world – Afghanistan, Pakistan and Nigeria</t>
  </si>
  <si>
    <t xml:space="preserve">Rabies </t>
  </si>
  <si>
    <t>30-90</t>
  </si>
  <si>
    <t>Asia and Africa. India has the highest rate of human rabies in the world, primarily because of stray dogs,[83] whose number has greatly increased since a 2001 law forbade the killing of dogs.[84] Effective control and treatment of rabies in India is also hindered by a form of mass hysteria known as puppy pregnancy syndrome (PPS). Dog bite victims with PPS (both male and female) become convinced that puppies are growing inside them, and often seek help from faith healers rather than from conventional medical services.[85] An estimated 20,000 people die every year from rabies in India — more than a third of the global toll.[84]</t>
  </si>
  <si>
    <t>Vaccine, washing the wound</t>
  </si>
  <si>
    <t>Vaccine given before onset of symptoms is 100% effective</t>
  </si>
  <si>
    <t>Rabies</t>
  </si>
  <si>
    <t>Rotavirus</t>
  </si>
  <si>
    <t>0.5-3</t>
  </si>
  <si>
    <t>2000 (not peak fatality year, but a baseline for comparison)</t>
  </si>
  <si>
    <t>Four countries (India, Nigeria, Pakistan, and Democratic Republic of Congo) accounted for approximately half (49%) of all estimated rotavirus deaths in 2013</t>
  </si>
  <si>
    <t>Salmonella</t>
  </si>
  <si>
    <t>0.5-1.5</t>
  </si>
  <si>
    <t>SARS</t>
  </si>
  <si>
    <t>2-7 days, sometimes as long as 10; second source says 3-5</t>
  </si>
  <si>
    <t>2003</t>
  </si>
  <si>
    <t xml:space="preserve">Scarlet fever </t>
  </si>
  <si>
    <t>(severe / untreated)</t>
  </si>
  <si>
    <t>Antibiotics</t>
  </si>
  <si>
    <t>Certain strains of the bacterium have been found to resistant to macrolides, lincomycin, chloramphenicol, tetracyclines and cotrimoxazole</t>
  </si>
  <si>
    <t>Schistosomiasis</t>
  </si>
  <si>
    <t>14-84</t>
  </si>
  <si>
    <t>2000</t>
  </si>
  <si>
    <t>Tropical and subtropical areas of Africa, Asia, South America. 92% of those requiring treatment live in Africa.</t>
  </si>
  <si>
    <t>Shigellosis</t>
  </si>
  <si>
    <t>1-7 days, usually 1-3 days, second source says 2-3 days</t>
  </si>
  <si>
    <t>1967-1997</t>
  </si>
  <si>
    <t xml:space="preserve">Sleeping sickness </t>
  </si>
  <si>
    <t>(Rhodesian, treated)</t>
  </si>
  <si>
    <t>3-21</t>
  </si>
  <si>
    <t>People in rural areas</t>
  </si>
  <si>
    <t>Sub-Saharan Africa; 70% of reported cases in last 10 years in Democratic Republic of Congo</t>
  </si>
  <si>
    <t>Smallpox</t>
  </si>
  <si>
    <t>7-17</t>
  </si>
  <si>
    <t>1950</t>
  </si>
  <si>
    <t>Syphilis</t>
  </si>
  <si>
    <t>14-28</t>
  </si>
  <si>
    <t>Tuberculosis</t>
  </si>
  <si>
    <t>28-84</t>
  </si>
  <si>
    <t xml:space="preserve">Tuberculosis </t>
  </si>
  <si>
    <t xml:space="preserve">Typhoid </t>
  </si>
  <si>
    <t>15-21</t>
  </si>
  <si>
    <t>Antibiotics such as Ciprofloxacin</t>
  </si>
  <si>
    <t>Resistant strains have been discovered</t>
  </si>
  <si>
    <t>vCJD</t>
  </si>
  <si>
    <t>prion</t>
  </si>
  <si>
    <t>Around 10 years</t>
  </si>
  <si>
    <t>West Nile fever</t>
  </si>
  <si>
    <t>Whooping cough</t>
  </si>
  <si>
    <t>6-20</t>
  </si>
  <si>
    <t>Children. Adults occasionally affected</t>
  </si>
  <si>
    <t>More than 50% of deaths in Africa</t>
  </si>
  <si>
    <t>Antibiotics. Susceptible to erythromycin, macrolides such as azithromycin and clarithromycin, trimethoprim-sulfamethoxazole, floroquinoles such as ciprofloxacin, levofloxacin, and gemifloxacin</t>
  </si>
  <si>
    <t>Erythromycin resistant strains have been reported since 1994, but the resistance does not seem to be spreading</t>
  </si>
  <si>
    <t>Yellow fever</t>
  </si>
  <si>
    <t>2013</t>
  </si>
  <si>
    <t>Tropical regions of Africa and South America</t>
  </si>
  <si>
    <t>No anti-viral drug available, but treatment for symptoms of dehydration, liver and kidney failure improves outcomes</t>
  </si>
  <si>
    <t>Zika</t>
  </si>
  <si>
    <t>3-14 days, median 5.8</t>
  </si>
  <si>
    <t>Chlamydia</t>
  </si>
  <si>
    <t>5-15</t>
  </si>
  <si>
    <t>Females at 15-24 years of age, and males at 20-24 years, men who have sex with men</t>
  </si>
  <si>
    <t>Developing countries in Africa, South America, Asia and the Caribbean</t>
  </si>
  <si>
    <t>Antibiotics. Susceptible to tetracyclines, macrolides, rifampicin and recent fluoroquinolones</t>
  </si>
  <si>
    <t xml:space="preserve">Not clearly documented, but multiple drug-resistant strains may be emerging against azithromycin, doxycycline, and ofloxacin </t>
  </si>
  <si>
    <t>Gonorrhea</t>
  </si>
  <si>
    <t>Females 15-19 years of age</t>
  </si>
  <si>
    <t>Developing countries</t>
  </si>
  <si>
    <t>Antibiotics. Susceptible to third generation cephalosporins, and spectinomycin</t>
  </si>
  <si>
    <t>Often resistant to penicillin and tetracycline</t>
  </si>
  <si>
    <t>(visceral)</t>
  </si>
  <si>
    <t>(meningococcal, all)</t>
  </si>
  <si>
    <t>Sleeping sickness</t>
  </si>
  <si>
    <t>(cutaneous, treated)</t>
  </si>
  <si>
    <t>Scarlet fever</t>
  </si>
  <si>
    <t>Guide to variables</t>
  </si>
  <si>
    <t>Variable N</t>
  </si>
  <si>
    <t>Category</t>
  </si>
  <si>
    <t>Variable name</t>
  </si>
  <si>
    <t>Definition</t>
  </si>
  <si>
    <t>Disease ID number, 1-78. Different forms of some diseases counted separately.</t>
  </si>
  <si>
    <t>Alt_name</t>
  </si>
  <si>
    <t>Pathogen_name</t>
  </si>
  <si>
    <t>Disease_subtype</t>
  </si>
  <si>
    <t>Disease_treatment</t>
  </si>
  <si>
    <t>Pathogen_size</t>
  </si>
  <si>
    <t>Pathogen_size_grp</t>
  </si>
  <si>
    <t>Pathogen_size_note</t>
  </si>
  <si>
    <t>Pathogen_size_src</t>
  </si>
  <si>
    <t>Biosafety_note</t>
  </si>
  <si>
    <t>Biosafety_src1</t>
  </si>
  <si>
    <t>Biosafety_src2</t>
  </si>
  <si>
    <t>Max. survival time on surfaces</t>
  </si>
  <si>
    <t>Survive_ideal2</t>
  </si>
  <si>
    <t>Survive_note</t>
  </si>
  <si>
    <t>Survive_src1</t>
  </si>
  <si>
    <t>Survive_src2</t>
  </si>
  <si>
    <t>Bacillus anthracis</t>
  </si>
  <si>
    <t>Cutaneous</t>
  </si>
  <si>
    <t>Untreated</t>
  </si>
  <si>
    <t>1 µm &lt; 10 µm</t>
  </si>
  <si>
    <t>width of 1.0–1.2 µm and a length of 3–5 µm.</t>
  </si>
  <si>
    <t>https://en.wikipedia.org/wiki/Bacillus_anthracis</t>
  </si>
  <si>
    <t>Up to several years</t>
  </si>
  <si>
    <t>Up to 71 years</t>
  </si>
  <si>
    <t>Spores remain viable in soil, skins and hides of infected animals and contaminated air and wool for decades; survival in milk - 10 years; dried on filter paper - 41 years; dried on silk threads - up to 71 years; pond water - 2 years</t>
  </si>
  <si>
    <t>https://www.canada.ca/en/public-health/services/laboratory-biosafety-biosecurity/pathogen-safety-data-sheets-risk-assessment/bacillus-anthracis-material-safety-data-sheets-msds.html</t>
  </si>
  <si>
    <t>Gastrointestinal</t>
  </si>
  <si>
    <t>NS</t>
  </si>
  <si>
    <t>Woolsorters' disease</t>
  </si>
  <si>
    <t>Inhalation</t>
  </si>
  <si>
    <t>Clostridium difficile</t>
  </si>
  <si>
    <t>All</t>
  </si>
  <si>
    <t>mean spore length 1–1.5 µm, mean diameter 0.5–0.7 µm</t>
  </si>
  <si>
    <t>https://academic.oup.com/cid/article/51/9/1104/293194</t>
  </si>
  <si>
    <t>Dry inanimate surfaces 5 months</t>
  </si>
  <si>
    <t>https://www.ncbi.nlm.nih.gov/pmc/articles/PMC1564025/</t>
  </si>
  <si>
    <t>Campylobacteriosis</t>
  </si>
  <si>
    <t>Campylobacter, various species</t>
  </si>
  <si>
    <t>Data for C. jejuni: 4µm length, 0.2-0.5µm width</t>
  </si>
  <si>
    <t>http://www.ppdictionary.com/bacteria/gnbac/jejuni.htm</t>
  </si>
  <si>
    <t>C. jejuni</t>
  </si>
  <si>
    <t>Survival on dry inanimate surfaces up to 6 days</t>
  </si>
  <si>
    <t>In cold water</t>
  </si>
  <si>
    <t>Varicella</t>
  </si>
  <si>
    <t>Varicella zoster</t>
  </si>
  <si>
    <t>100 nm &lt; 1 µm</t>
  </si>
  <si>
    <t>150-200 nm diameter</t>
  </si>
  <si>
    <t>https://www.canada.ca/en/public-health/services/laboratory-biosafety-biosecurity/pathogen-safety-data-sheets-risk-assessment/varicella-zoster-virus.html</t>
  </si>
  <si>
    <t>4 hours</t>
  </si>
  <si>
    <t>Chikungunya virus</t>
  </si>
  <si>
    <t>&lt;100 nm</t>
  </si>
  <si>
    <t>60-70 nm diameter</t>
  </si>
  <si>
    <t>http://www.chikungunyavirusnet.com/chikungunya-virus.html</t>
  </si>
  <si>
    <t>unknown</t>
  </si>
  <si>
    <t>https://www.canada.ca/en/public-health/services/laboratory-biosafety-biosecurity/pathogen-safety-data-sheets-risk-assessment/chikungunya-virus.html</t>
  </si>
  <si>
    <t>Vibro cholerae, some strains</t>
  </si>
  <si>
    <t>1.3 µm long, 0.3 µm wide</t>
  </si>
  <si>
    <t>https://www.mrc-lmb.cam.ac.uk/genomes/madanm/articles/cholera.htm</t>
  </si>
  <si>
    <t>1-7 days on dry inanimate surfaces</t>
  </si>
  <si>
    <t>Rhinovirus</t>
  </si>
  <si>
    <t>Rhinoviruses and others</t>
  </si>
  <si>
    <t>Rhinovirus is one of the smallest types of virus, with a diameter of around 30 nanometers. Most other viruses such as vaccinia or smallpox are around ten times this size, with diameters of about 300 nanometers.</t>
  </si>
  <si>
    <t>https://www.news-medical.net/health/What-is-Rhinovirus.aspx</t>
  </si>
  <si>
    <t>3 hours, though Kramer 2006 says 'a few days'</t>
  </si>
  <si>
    <t>Nasal mucous</t>
  </si>
  <si>
    <t>Dengue fever virus</t>
  </si>
  <si>
    <t>40-60 nm</t>
  </si>
  <si>
    <t>https://www.canada.ca/en/public-health/services/laboratory-biosafety-biosecurity/pathogen-safety-data-sheets-risk-assessment/dengue-fever-virus-1-2-3-4-pathogen-safety-data-sheet.html</t>
  </si>
  <si>
    <t xml:space="preserve">The virus is stable in dried blood for up to 9 weeks at room temperature </t>
  </si>
  <si>
    <t>Severe</t>
  </si>
  <si>
    <t>Corynebacterium diphtheriae</t>
  </si>
  <si>
    <t>Corynebacterium genus: 2-6µm long, 0.5µm diameter</t>
  </si>
  <si>
    <t>https://en.wikipedia.org/wiki/Corynebacterium</t>
  </si>
  <si>
    <t>C. diphtheriae can survive on dry inanimate surfaces from 7 days to 6 months</t>
  </si>
  <si>
    <t>https://www.canada.ca/en/public-health/services/laboratory-biosafety-biosecurity/pathogen-safety-data-sheets-risk-assessment/corynebacterium-diphtheriae.html</t>
  </si>
  <si>
    <t xml:space="preserve">Escherichia coli </t>
  </si>
  <si>
    <t>2µm long, 0.5µm wide. Most strains of E. coli are harmless. Some strains however, such as Shiga toxin-producing E. coli (STEC), can cause severe foodborne disease.</t>
  </si>
  <si>
    <t>http://ecoliwiki.net/colipedia/index.php/Escherichia_coli</t>
  </si>
  <si>
    <t>1.5 hours-16 months</t>
  </si>
  <si>
    <t>Ebola virus disease</t>
  </si>
  <si>
    <t>Ebolavirus, various species</t>
  </si>
  <si>
    <t>10 µm &lt; 100 µm</t>
  </si>
  <si>
    <t>Ebolavirions are 80 nanometers (nm) in width and may be as long as 14,000 nm</t>
  </si>
  <si>
    <t>https://en.wikipedia.org/wiki/Ebola_virus_disease#cite_note-Chippaux2014-36</t>
  </si>
  <si>
    <t>87 day survival in semen</t>
  </si>
  <si>
    <t>Tapeworm</t>
  </si>
  <si>
    <t>Echinococcus granulosus</t>
  </si>
  <si>
    <t>Cystic</t>
  </si>
  <si>
    <t>&gt; 1 mm</t>
  </si>
  <si>
    <t>Granulosus: ~2-7 millimeters in length. Multilocularis: ~1-4mm long</t>
  </si>
  <si>
    <t>https://www.cdc.gov/parasites/echinococcosis/gen_info/index.html</t>
  </si>
  <si>
    <t>Echinococcus eggs can survive for long periods in the environment if sufficient moisture is present Footnote 3. They are also resistant to cold temperatures (can survive at -18°C for at least 8 months) Footnote 3. They can, however, be killed by dryness and high environmental temperatures</t>
  </si>
  <si>
    <t>https://www.canada.ca/en/public-health/services/laboratory-biosafety-biosecurity/pathogen-safety-data-sheets-risk-assessment/echinococcus-granulosus-pathogen-safety-data-sheet.html</t>
  </si>
  <si>
    <t>Echinococcus multilocularis</t>
  </si>
  <si>
    <t>Alveolar</t>
  </si>
  <si>
    <t>Multilocular</t>
  </si>
  <si>
    <t>Dracunculiasis</t>
  </si>
  <si>
    <t xml:space="preserve">Dracunculus medinensis </t>
  </si>
  <si>
    <t>Disease is caused by female worm, which is up to a metre long - among the longest nematodes infecting humans - but only 1-2mm wide</t>
  </si>
  <si>
    <t>http://cmr.asm.org/content/15/2/223.full</t>
  </si>
  <si>
    <t>HFMD</t>
  </si>
  <si>
    <t>Coxsackievirus A16, Enterovirus 71</t>
  </si>
  <si>
    <t>Coxsackievirus A16 is most common cause (30-32 nm diameter), Enterovirus 71 second most common. Other viruses can also cause the disease.</t>
  </si>
  <si>
    <t>https://www.ncbi.nlm.nih.gov/pmc/articles/PMC3511423/</t>
  </si>
  <si>
    <t>Soil</t>
  </si>
  <si>
    <t>Hantavirus hemorrhagic fever with renal syndrome (HFRS) and hantavirus pulmonary syndrome (HPS)</t>
  </si>
  <si>
    <t>120-160 nm diameter</t>
  </si>
  <si>
    <t>https://en.wikipedia.org/wiki/Orthohantavirus</t>
  </si>
  <si>
    <t>Parasitic worm infection</t>
  </si>
  <si>
    <t>Any parasitic worm</t>
  </si>
  <si>
    <t>Size of parasitic roundworm Ascaris lumbricoides. 15-35 cm long!</t>
  </si>
  <si>
    <t>https://emedicine.medscape.com/article/788398-overview#a5</t>
  </si>
  <si>
    <t>Varies, eggs several years</t>
  </si>
  <si>
    <t>http://parasite.org.au/para-site/introduction/introduction-essay.html</t>
  </si>
  <si>
    <t>Hepatitis A virus</t>
  </si>
  <si>
    <t>Acute</t>
  </si>
  <si>
    <t>27-32 nm diameter</t>
  </si>
  <si>
    <t>https://virologyj.biomedcentral.com/articles/10.1186/1743-422X-6-204</t>
  </si>
  <si>
    <t>Half life of virus greater than 7 days at low humidity and 5 degrees C. Kramer 2006: HAV can persist on dry surfaces for about 2 months</t>
  </si>
  <si>
    <t>HAV can readily survive freezing, persist in fresh or salt water for up to 12 months (12) and can retain its infectivity for a few days to weeks in dried feces. HAV can survive for several hours on human hands (14) and several days on environmental surfaces indoors.</t>
  </si>
  <si>
    <t>https://www.ncbi.nlm.nih.gov/pmc/articles/PMC2094762/</t>
  </si>
  <si>
    <t>Hepatitis B virus</t>
  </si>
  <si>
    <t>diameter</t>
  </si>
  <si>
    <t>https://www.ncbi.nlm.nih.gov/pmc/articles/PMC2809016/</t>
  </si>
  <si>
    <t>Dry surfaces: more than one week</t>
  </si>
  <si>
    <t>Human immunodeficiency virus</t>
  </si>
  <si>
    <t>Treated</t>
  </si>
  <si>
    <t>https://en.wikipedia.org/wiki/HIV#cite_note-Microbiology3-20</t>
  </si>
  <si>
    <t>7-15 hours; max more than one week</t>
  </si>
  <si>
    <t>Avian flu</t>
  </si>
  <si>
    <t>Influenza A virus (H5N1)</t>
  </si>
  <si>
    <t>80-120 nm diameter</t>
  </si>
  <si>
    <t>https://www.aabb.org/tm/eid/Documents/113s.pdf</t>
  </si>
  <si>
    <t>6 hours</t>
  </si>
  <si>
    <t>Influenza viruses, various species</t>
  </si>
  <si>
    <t xml:space="preserve">In general, the virus's morphology is spherical with particles 50 to 120 nm in diameter, or filamentous virions 20 nm in diameter and 200 to 300 (–3000) nm long. Size for spherical form. </t>
  </si>
  <si>
    <t>https://en.wikipedia.org/wiki/Orthomyxoviridae</t>
  </si>
  <si>
    <t>1918 pandemic</t>
  </si>
  <si>
    <t>Influenza A virus (H1N1)</t>
  </si>
  <si>
    <t>Spanish flu, 1918-19</t>
  </si>
  <si>
    <t>https://www.aabb.org/tm/eid/Documents/110s.pdf</t>
  </si>
  <si>
    <t>Kala-azar (visceral leishmaniasis), Dum-Dum fever</t>
  </si>
  <si>
    <t>Leishmania parasites</t>
  </si>
  <si>
    <t>3-5 µm</t>
  </si>
  <si>
    <t>https://www.canada.ca/en/public-health/services/laboratory-biosafety-biosecurity/pathogen-safety-data-sheets-risk-assessment/leishmania.html</t>
  </si>
  <si>
    <t>Does not survive outside host or culture, but remains viable for 35 days in whole blood kept at 4 °C</t>
  </si>
  <si>
    <t>Visceral</t>
  </si>
  <si>
    <t>Hansen's disease</t>
  </si>
  <si>
    <t>Mycobacterium leprae or Mycobacterium lepromatosis</t>
  </si>
  <si>
    <t>Mycobacterium leprae is 1-8µm long, 0.2-0.5µm diameter</t>
  </si>
  <si>
    <t>https://en.wikipedia.org/wiki/Mycobacterium_leprae#cite_note-3</t>
  </si>
  <si>
    <t>http://www.who.int/mediacentre/factsheets/fs101/en/</t>
  </si>
  <si>
    <t>Lyme borreliosis</t>
  </si>
  <si>
    <t>Borrelia, various species</t>
  </si>
  <si>
    <t>Borrelia genus has 52 species; 21 cause Lyme disease. Helical cells are 0.2–0.5 µm by 3–30 µm</t>
  </si>
  <si>
    <t>http://onlinelibrary.wiley.com/doi/10.1002/9781118960608.gbm01246/abstract</t>
  </si>
  <si>
    <t>https://www.msdsonline.com/resources/msds-resources/free-safety-data-sheet-index/borrelia-burgdorferi/</t>
  </si>
  <si>
    <t>Infected guinea pig blood - 28 to 35 days at room temperature; survives for short periods in urine; can survive up to 48 days at 4°C in human blood processed for transfusion</t>
  </si>
  <si>
    <t>https://www.canada.ca/en/public-health/services/laboratory-biosafety-biosecurity/pathogen-safety-data-sheets-risk-assessment/borrelia-burgdorferi-material-safety-data-sheets-msds.html</t>
  </si>
  <si>
    <t>Elephantiasis</t>
  </si>
  <si>
    <t>Wuchereria bancrofti, Brugia malayi, and Brugia timori</t>
  </si>
  <si>
    <t>Measurement is for W. bancrofti, female worm - 50-100mm long and 300µm wide. Three types of worms cause the disease: Wuchereria bancrofti, Brugia malayi, and Brugia timori, with Wuchereria bancrofti being the most common</t>
  </si>
  <si>
    <t>https://web.stanford.edu/group/parasites/ParaSites2006/Lymphatic_filariasis/Introduction.htm</t>
  </si>
  <si>
    <t>https://www.canada.ca/en/public-health/services/laboratory-biosafety-biosecurity/pathogen-safety-data-sheets-risk-assessment/brugia-pathogen-safety-data-sheet.html</t>
  </si>
  <si>
    <t>Plasmodium falciparum</t>
  </si>
  <si>
    <t>P. falciparum</t>
  </si>
  <si>
    <t>Diameter for asexual forms. Asexual forms: ring shaped, 1-2 microns. Sexual forms: banana shaped, 7-14 microns.</t>
  </si>
  <si>
    <t>http://www.austincc.edu/microbio/2704w/pf.htm</t>
  </si>
  <si>
    <t>http://www.hse.gov.uk/pubns/misc208.pdf</t>
  </si>
  <si>
    <t>Marburg haemmorhagic fever</t>
  </si>
  <si>
    <t>Marburg virus</t>
  </si>
  <si>
    <t>Diameter 80 nm</t>
  </si>
  <si>
    <t>https://www.canada.ca/en/public-health/services/laboratory-biosafety-biosecurity/pathogen-safety-data-sheets-risk-assessment/marburg-virus.html</t>
  </si>
  <si>
    <t>In 1967, simultaneous outbreaks in Marburg, Frankfurt (Germany), and Belgrade (Yugoslavia, now Serbia) were reported following the handling of viscera, body fluids, and/or kidney tissue cultures from African green monkeys imported from Uganda</t>
  </si>
  <si>
    <t>Measles virus</t>
  </si>
  <si>
    <t>300-1000 nm diameter</t>
  </si>
  <si>
    <t>https://www.ncbi.nlm.nih.gov/pubmed/6540797</t>
  </si>
  <si>
    <t>2 hours</t>
  </si>
  <si>
    <t>Meningococcal disease</t>
  </si>
  <si>
    <t xml:space="preserve">Neisseria meningitidis </t>
  </si>
  <si>
    <t>Meningococcal</t>
  </si>
  <si>
    <t>0.6-0.8 µm</t>
  </si>
  <si>
    <t>http://medchrome.com/basic-science/microbiology/microbiology-of-neisseria-meningitidis/</t>
  </si>
  <si>
    <t>https://www.canada.ca/en/public-health/services/laboratory-biosafety-biosecurity/pathogen-safety-data-sheets-risk-assessment/neisseria-meningitidis.html</t>
  </si>
  <si>
    <t>Middle East Respiratory Syndrome, Camel flu</t>
  </si>
  <si>
    <t>MERS coronavirus</t>
  </si>
  <si>
    <t>Enveloped, spherical particles, 118-136 nm in diameter, with spikes that project 16-21 nm from the virion envelope. A</t>
  </si>
  <si>
    <t>https://www.aabb.org/tm/eid/Documents/middle-east-respiratory-syndrome-coronavirus.pdf</t>
  </si>
  <si>
    <t>Methicillin-resistant Staphylococcus aureus</t>
  </si>
  <si>
    <t>Staphylococcus aureus</t>
  </si>
  <si>
    <t>Spherical, about 1 micron in diameter</t>
  </si>
  <si>
    <t>https://en.wikipedia.org/wiki/Methicillin-resistant_Staphylococcus_aureus</t>
  </si>
  <si>
    <t>Dry inanimate surfaces: 7 days - 7 months</t>
  </si>
  <si>
    <t>http://blog.eoscu.com/blog/pathogen-persistence-and-prevalence</t>
  </si>
  <si>
    <t>Mumps rubulavirus</t>
  </si>
  <si>
    <t>Roughly spherical, about 200 nm diameter</t>
  </si>
  <si>
    <t>https://en.wikipedia.org/wiki/Mumps_virus#cite_note-Hviid2008-2</t>
  </si>
  <si>
    <t>Paramyxoviridae: The  virus  was  recovered  from  counter  tops for  as  long  as  6 h,  from  rubber  gloves  for   1.5  h,  from cloth  gowns  and  paper  tissues  for  30  to  45  min,  and  from   skin  for  up  to  20  min.</t>
  </si>
  <si>
    <t>http://www.oie.int/doc/ged/D8191.PDF</t>
  </si>
  <si>
    <t>Norwalk virus</t>
  </si>
  <si>
    <t>Noroviruses, various serotypes</t>
  </si>
  <si>
    <t>Spherical, 26-35nm</t>
  </si>
  <si>
    <t>https://www.cdc.gov/nceh/vsp/cruiselines/norovirus_summary_doc.htm#modalIdString_CDCTable_0</t>
  </si>
  <si>
    <t>Black Death</t>
  </si>
  <si>
    <t>Yersinia pestis</t>
  </si>
  <si>
    <t>Bubonic</t>
  </si>
  <si>
    <t>Size: 0.5-0.8 x 1.0-2.0 µm</t>
  </si>
  <si>
    <t>https://www.aabb.org/tm/eid/Documents/212s.pdf</t>
  </si>
  <si>
    <t>72 hours</t>
  </si>
  <si>
    <t>Human blood</t>
  </si>
  <si>
    <t>Pneumonic</t>
  </si>
  <si>
    <t>Streptococcus pneumoniae</t>
  </si>
  <si>
    <t>Pneumococcal</t>
  </si>
  <si>
    <t>0.5-1.25µm diameter, spherical. Pneumonia can also be caused by other bacteria, viruses and fungi</t>
  </si>
  <si>
    <t>https://microbewiki.kenyon.edu/index.php/Streptococcus_pneumoniae</t>
  </si>
  <si>
    <t>1-20 days on dry inanimate surfaces</t>
  </si>
  <si>
    <t>Poliovirus</t>
  </si>
  <si>
    <t>Diameter. Roughly spherical (icosahedral)</t>
  </si>
  <si>
    <t>https://www.sciencedirect.com/topics/immunology-and-microbiology/poliovirus</t>
  </si>
  <si>
    <t>About 2 months on dry surfaces</t>
  </si>
  <si>
    <t>Lyssaviruses, various species</t>
  </si>
  <si>
    <t>Lyssavirions have helical symmetry, with a length of about 180 nm and a cross-section of about 75 nm</t>
  </si>
  <si>
    <t>https://en.wikipedia.org/wiki/Rabies#cite_note-Sherris-21</t>
  </si>
  <si>
    <t>"stomach bug"</t>
  </si>
  <si>
    <t>Rotaviruses, various species</t>
  </si>
  <si>
    <t>Diameter. Rotavirus A is most common and causes &gt;90% of roatvirus infections in humans.</t>
  </si>
  <si>
    <t>https://viralzone.expasy.org/107?outline=all_by_species</t>
  </si>
  <si>
    <t>Salmonella enterica</t>
  </si>
  <si>
    <t>Rod-shaped, 0.7-1.5 by 2.0-5.0µm in size</t>
  </si>
  <si>
    <t>https://www.msdsonline.com/resources/msds-resources/free-safety-data-sheet-index/salmonella-enterica-spp/</t>
  </si>
  <si>
    <t>Wet swine faeces, one strain can survive for 6 years on rubber and concrete</t>
  </si>
  <si>
    <t>SARS coronavirus</t>
  </si>
  <si>
    <t>Kidney-or rod-shaped particles, 100-130nm diameter</t>
  </si>
  <si>
    <t>https://www.aabb.org/tm/eid/Documents/150s.pdf</t>
  </si>
  <si>
    <t>Respiratory secretions</t>
  </si>
  <si>
    <t>Streptococcus pyogenes and streptococcus dysgalactiae</t>
  </si>
  <si>
    <t>Cocci are less than 2µm long and form chains and large colonies greater than 0.5mm in size</t>
  </si>
  <si>
    <t>https://www.msdsonline.com/resources/msds-resources/free-safety-data-sheet-index/streptococcus-pyogenes/</t>
  </si>
  <si>
    <t>The bacterium can survive on a dry surface for 3 days to 6.5 months (about 200 days)</t>
  </si>
  <si>
    <t>The bacterium can survive on a dry surface for 3 days to 6.5 months (about 200 days). It has been found to survive in ice cream (18 days), raw and pasteurized milk at 15-37 ºC (96 hrs), room temperature butter (48 hrs), and neutralized butter (12-17 days)</t>
  </si>
  <si>
    <t>https://www.canada.ca/en/public-health/services/laboratory-biosafety-biosecurity/pathogen-safety-data-sheets-risk-assessment/streptococcus-pyogenes.html</t>
  </si>
  <si>
    <t>Snail fever, Bilharzia</t>
  </si>
  <si>
    <t>Parasitic flatworms called schistosomes</t>
  </si>
  <si>
    <t xml:space="preserve">Adult worms tend to be 10–20 mm (0.39–0.79 in) long </t>
  </si>
  <si>
    <t>https://en.wikipedia.org/wiki/Schistosoma</t>
  </si>
  <si>
    <t>Cercariae may survive in water for about 2 days</t>
  </si>
  <si>
    <t>https://www.canada.ca/en/public-health/services/laboratory-biosafety-biosecurity/pathogen-safety-data-sheets-risk-assessment/schistosoma-pathogen-safety-data-sheet.html</t>
  </si>
  <si>
    <t>Shigella, various species</t>
  </si>
  <si>
    <t>Their cells are 0.4 to 0.6 micrometre across by 1 to 3 micrometres long.</t>
  </si>
  <si>
    <t>https://www.britannica.com/science/Shigella#ref142717</t>
  </si>
  <si>
    <t>2 days - 5 months</t>
  </si>
  <si>
    <t>African trypanosomiasis</t>
  </si>
  <si>
    <t>Trypanosoma brucei rhodesiense</t>
  </si>
  <si>
    <t>Rhodesian</t>
  </si>
  <si>
    <t>T. b. gambiense 16-30µm long, T. b. rhodesiense 18-30µm long. Gambiense causes c.97% of cases</t>
  </si>
  <si>
    <t>http://parasite.org.au/para-site/text/brucei-text.html</t>
  </si>
  <si>
    <t>Rhodesiense is 3</t>
  </si>
  <si>
    <t>Trypanosoma brucei gambiense or T. brucei rhodesiense</t>
  </si>
  <si>
    <t>Gambiense is 2</t>
  </si>
  <si>
    <t>Variola virus</t>
  </si>
  <si>
    <t>Brick-shaped virion approximately 200 nm in diameter, 250 to 300 nm long, and 250 nm high</t>
  </si>
  <si>
    <t>http://www.cidrap.umn.edu/infectious-disease-topics/smallpox</t>
  </si>
  <si>
    <t>Treponema pallidum</t>
  </si>
  <si>
    <t>Helically coiled microorganism usually 6–15 µm long and 0.1–0.2 µm wide</t>
  </si>
  <si>
    <t>https://en.wikipedia.org/wiki/Treponema_pallidum</t>
  </si>
  <si>
    <t xml:space="preserve">Mycobacterium tuberculosis </t>
  </si>
  <si>
    <t>Rod-shaped. The rods are 2-4 micrometers in length and 0.2-0.5 um in width.</t>
  </si>
  <si>
    <t>http://textbookofbacteriology.net/tuberculosis.html</t>
  </si>
  <si>
    <t>1-4 months on dry inanimate surfaces</t>
  </si>
  <si>
    <t>Wood, faeces</t>
  </si>
  <si>
    <t>Salmonella enterica, serotype Typhi</t>
  </si>
  <si>
    <t>Dry inanimate surfaces 6 hours - 4 weeks</t>
  </si>
  <si>
    <t>Variant Creutzfeldt-Jakob disease</t>
  </si>
  <si>
    <t>Misfolded PRNP (prion protein)</t>
  </si>
  <si>
    <t>Size of plaques varies widely according to power-law function</t>
  </si>
  <si>
    <t>https://www.ncbi.nlm.nih.gov/pubmed/16816906</t>
  </si>
  <si>
    <t>Prions can survive in nerve tissue, such as the brain or spinal cord, for a very long time, even after death. Prions exhibit an unusual resistance to conventional chemical and physical decontamination methods. These include both gaseous (i.e., ethylene oxide and formaldehyde) and physical processes (e.g., dry heat, glass bead sterilization, boiling, and autoclaving at conventional exposure conditions [at 121°C for 15 min])</t>
  </si>
  <si>
    <t>https://www.nhs.uk/conditions/creutzfeldt-jakob-disease-cjd/causes/</t>
  </si>
  <si>
    <t>https://academic.oup.com/cid/article/32/9/1348/291736</t>
  </si>
  <si>
    <t>West Nile virus</t>
  </si>
  <si>
    <t>Icosahedral, 40-60nm diameter</t>
  </si>
  <si>
    <t>http://www.avianbiotech.com/diseases/WestNile.htm</t>
  </si>
  <si>
    <t>Pertussis</t>
  </si>
  <si>
    <t>Bordetella pertussis</t>
  </si>
  <si>
    <t>Approximately 0.8 μm by 0.4 μm</t>
  </si>
  <si>
    <t>https://www.ncbi.nlm.nih.gov/books/NBK7813/</t>
  </si>
  <si>
    <t>Survives for 3-5 days on inanimate dry surfaces Footnote 19. B. pertussis can also survive 5 days on clothes, 2 days on paper and 6 days on glass</t>
  </si>
  <si>
    <t>https://www.canada.ca/en/public-health/services/laboratory-biosafety-biosecurity/pathogen-safety-data-sheets-risk-assessment/bordetella-pertussis.html</t>
  </si>
  <si>
    <t>Yellow fever virus</t>
  </si>
  <si>
    <t>40-60 nm diameter</t>
  </si>
  <si>
    <t>https://study.com/academy/lesson/yellow-fever-virus-structure-and-function.html</t>
  </si>
  <si>
    <t>http://www.who.int/mediacentre/factsheets/fs100/en/</t>
  </si>
  <si>
    <t>unknown, likes cold temperatures</t>
  </si>
  <si>
    <t>Survives best at low temperatures below -60°F</t>
  </si>
  <si>
    <t>https://www.canada.ca/en/public-health/services/laboratory-biosafety-biosecurity/pathogen-safety-data-sheets-risk-assessment/yellow-fever-virus.html</t>
  </si>
  <si>
    <t>Zika virus disease</t>
  </si>
  <si>
    <t>Zika virus</t>
  </si>
  <si>
    <t>Spherical</t>
  </si>
  <si>
    <t>https://phil.cdc.gov/details.aspx?pid=20487</t>
  </si>
  <si>
    <t xml:space="preserve">"Zika can survive on hard, non-porous surfaces for as long as eight hours, possibly longer when the environment contains blood, which is more likely to occur in the real world," said the study's lead researcher S. Steve Zhou, Ph.D. </t>
  </si>
  <si>
    <t>https://www.sciencedaily.com/releases/2016/11/161115164220.htm</t>
  </si>
  <si>
    <t>Lymphogranuloma venereum (LGV)</t>
  </si>
  <si>
    <t>Chlamydia trachomatis</t>
  </si>
  <si>
    <t>2-3 hours on surfaces under humid conditions</t>
  </si>
  <si>
    <t>https://www.canada.ca/en/public-health/services/laboratory-biosafety-biosecurity/pathogen-safety-data-sheets-risk-assessment/chlamydia-trachomatis.html</t>
  </si>
  <si>
    <t>Neisseria gonorrhoeae</t>
  </si>
  <si>
    <t xml:space="preserve">Gonococci have survived for brief periods on a toilet seat Footnote 1, with reports of up to 2 hours Footnote 14. Gonococci have also survived for 3 hours on toilet paper, 17 hours on slides, and 24 hours on towels Footnote 14. </t>
  </si>
  <si>
    <t>https://www.canada.ca/en/public-health/services/laboratory-biosafety-biosecurity/pathogen-safety-data-sheets-risk-assessment/neisseria-gonorrhoeae.html</t>
  </si>
  <si>
    <t>Disease name</t>
  </si>
  <si>
    <t xml:space="preserve">Incidence  </t>
  </si>
  <si>
    <t>R0_average</t>
  </si>
  <si>
    <t>R0_lower</t>
  </si>
  <si>
    <t>R0_upper</t>
  </si>
  <si>
    <t>R0_note</t>
  </si>
  <si>
    <t>R0_src1</t>
  </si>
  <si>
    <t>R0_src2</t>
  </si>
  <si>
    <t>R0_src3</t>
  </si>
  <si>
    <t>R0_src4</t>
  </si>
  <si>
    <t>http://rstb.royalsocietypublishing.org/content/368/1614/20120250</t>
  </si>
  <si>
    <t>Hay et al 2013: 0-19 (mean 9.5). 1.06-2.63 for Haiti 2013</t>
  </si>
  <si>
    <t>http://www.nature.com/srep/2013/130110/srep00997/full/srep00997.html</t>
  </si>
  <si>
    <t>Person-to-person transmission is possible but is uncommon</t>
  </si>
  <si>
    <t>https://www.canada.ca/en/public-health/services/laboratory-biosafety-biosecurity/pathogen-safety-data-sheets-risk-assessment/escherichia-coli-enteroinvasive.html#footnote14</t>
  </si>
  <si>
    <t>Normally &lt;1. Xinjiang, China: R0=1.67 in one paper, 1.23 in another</t>
  </si>
  <si>
    <t>https://www.ncbi.nlm.nih.gov/pubmed/23669505</t>
  </si>
  <si>
    <t>https://www.ncbi.nlm.nih.gov/pubmed/29161869</t>
  </si>
  <si>
    <t xml:space="preserve">Values are theoretical. 20 is value without intervention. Values read from Table 7 in source. Guinea-worm disease is being successfully tackled (R0 &lt; 1) and is on the verge of eradication. Since 1986, there has been a 98% reduction in guinea worm disease worldwide, achieved primarily through community-based programs. These programs have educated local populations on how to filter drinking water to remove the parasite and how to prevent those with ulcers from infecting drinking-water sources. </t>
  </si>
  <si>
    <t>https://mysite.science.uottawa.ca/rsmith43/GuineaWorm.pdf</t>
  </si>
  <si>
    <t>median R₀ of EV71 was 5.48, whereas the median R₀ of Cox A16 was 2.50</t>
  </si>
  <si>
    <t>https://www.ncbi.nlm.nih.gov/pubmed/21326133</t>
  </si>
  <si>
    <t>Haemorrhagic fever, &lt;1 for pulmonary syndrome</t>
  </si>
  <si>
    <t>Hookworm</t>
  </si>
  <si>
    <t>http://onlinelibrary.wiley.com/store/10.1111/j.1365-2656.2006.01154.x/asset/j.1365-2656.2006.01154.x.pdf?v=1&amp;t=jcahev3z&amp;s=d04f7bc9cf185ca7d8ff0a285e5a0a51c92fdb8b</t>
  </si>
  <si>
    <t>US. Van Effelterre et al 2006: The value of the R0 for HA in the United States estimated from the model is, depending on model assumptions, 1.31–1.55 in region 1, 1.27–1.44 in region 2, and 1.11–1.30 in region 3.</t>
  </si>
  <si>
    <t>https://academic.oup.com/cid/article/43/2/158/333597</t>
  </si>
  <si>
    <t>Any flu pandemic</t>
  </si>
  <si>
    <t>https://www.ncbi.nlm.nih.gov/pubmed/19545404</t>
  </si>
  <si>
    <t xml:space="preserve">0 to 1.4 in humans, cutaneous. 5.9 in dogs: canine outbreak in Brazil. 11: dogs, canine outbreak on Malta. </t>
  </si>
  <si>
    <t>https://www.ncbi.nlm.nih.gov/pubmed/10190170</t>
  </si>
  <si>
    <t>https://www.ncbi.nlm.nih.gov/pubmed/1437274</t>
  </si>
  <si>
    <t xml:space="preserve">&lt;1 in humans. 5.9: dogs: canine outbreak in Brazil. 11: dogs, canine outbreak on Malta. No data for humans. </t>
  </si>
  <si>
    <t>https://www.ncbi.nlm.nih.gov/pmc/articles/PMC1381230/?page=3</t>
  </si>
  <si>
    <t>Primarily a disease of animals, &lt;1 in humans</t>
  </si>
  <si>
    <t>Sub-Saharan Africa: Mathematical modelling showed that the reproduction number (R0) estimates vary from 2.7 to 30, with large variations between and within regions. Hay et al 2013 say 0 to 5.5 for Bancroftian.</t>
  </si>
  <si>
    <t>https://parasitesandvectors.biomedcentral.com/articles/10.1186/s13071-015-1166-x</t>
  </si>
  <si>
    <t>~1</t>
  </si>
  <si>
    <t>&gt;3000</t>
  </si>
  <si>
    <t>Smith et al 2007: Estimates of the basic reproductive number (R0) for P. falciparum ranged from near one to more than 3,000 in a sample of 121 African populations. Median was 115. Johnston et al 2013: For malaria, R0 can be expressed as the product of the vectorial capacity (the number of infectious mosquito bites that result from mosquitoes taking blood meals on a fully infectious human in a single day), the duration of the human infectious period, and the efficiency of transmission from humans to mosquitoes. Previous value of 80 was estimate for Northern Nigeria in 1970s. Hay et al 2013 give 0-1000.</t>
  </si>
  <si>
    <t>http://journals.plos.org/plosbiology/article?id=10.1371/journal.pbio.0050042</t>
  </si>
  <si>
    <t>https://www.ncbi.nlm.nih.gov/pmc/articles/PMC3630126/</t>
  </si>
  <si>
    <t>https://books.google.co.uk/books?id=HT0--xXBguQC&amp;pg=PA409&amp;lpg=PA409&amp;dq=p+malariae+R0&amp;source=bl&amp;ots=IdheOUXXlg&amp;sig=P2BjZqar0hMywV04BgBfjDyEASw&amp;hl=en&amp;sa=X&amp;ved=0ahUKEwijzL6ootDYAhXI1qQKHZrpARwQ6AEIWzAG#v=onepage&amp;q=p%20malariae%20R0&amp;f=false</t>
  </si>
  <si>
    <t>Smith et al 2007: Estimates of the basic reproductive number (R0) for P. falciparum ranged from near one to more than 3,000 in a sample of 121 African populations. Median was 115. Johnston et al 2013: For malaria, R0 can be expressed as the product of the vectorial capacity (the number of infectious mosquito bites that result from mosquitoes taking blood meals on a fully infectious human in a single day), the duration of the human infectious period, and the efficiency of transmission from humans to mosquitoes. Previous value of 80 was estimate for Northern Nigeria in 1970s.</t>
  </si>
  <si>
    <t>1.6 for Angola 2005 epidemic, Hay et al 2013 say 1</t>
  </si>
  <si>
    <t>http://journals.plos.org/plosone/article?id=10.1371/journal.pone.0050948</t>
  </si>
  <si>
    <t>1.3 for serogroup C meningococci, 0-1.4 for Neisseria meningitidis</t>
  </si>
  <si>
    <t>https://www.ncbi.nlm.nih.gov/pmc/articles/PMC3988355/</t>
  </si>
  <si>
    <t>The basic reproductive rate has been estimated to range below 1. Preliminary data from contact studies suggest a considerably lower rate below 0.5, suggesting that the virus has no pandemic potential.</t>
  </si>
  <si>
    <t>https://www.sciencedirect.com/science/article/pii/S120197121401491X</t>
  </si>
  <si>
    <t>Possibly 1</t>
  </si>
  <si>
    <t>Around 2 when hygiene procedure are followed, up to 14 when they are not</t>
  </si>
  <si>
    <t>https://www.abc.org.br/IMG/pdf/doc-4945.pdf</t>
  </si>
  <si>
    <t>https://www.ncbi.nlm.nih.gov/pubmed/25734110</t>
  </si>
  <si>
    <t>Epidemic</t>
  </si>
  <si>
    <t>Pneumococcal disease, Finnish model: the basic reproduction number is 2.0 (range of plausible values 1.9–3.7)</t>
  </si>
  <si>
    <t>http://journals.plos.org/plosone/article?id=10.1371/journal.pone.0056079</t>
  </si>
  <si>
    <t>https://journals.plos.org/plosbiology/article?id=10.1371/journal.pbio.1000053</t>
  </si>
  <si>
    <t>0-23 from model prediction based on outbreak data</t>
  </si>
  <si>
    <t>Mali, Schistosoma spp. Varies by species. 3.3-6.5 for S. haematobium. 6-12 for S. Japonicum and 1-2 for S. mansoni</t>
  </si>
  <si>
    <t>http://www.pnas.org/content/94/1/338.full.pdf</t>
  </si>
  <si>
    <t>US, disease is underreported</t>
  </si>
  <si>
    <t>https://www.ncbi.nlm.nih.gov/pubmed/24008913</t>
  </si>
  <si>
    <t>0.423 median R0 estimate for T. b. gambiense, 1.218 median R0 estimate for T. b. rhodiesiense. Can vary widely</t>
  </si>
  <si>
    <t>https://www.ncbi.nlm.nih.gov/pmc/articles/PMC3282146/</t>
  </si>
  <si>
    <t xml:space="preserve">Hay et al 2013 say 0 to 10. Historically, the basic reproductive number for smallpox has been between 3 and 10 [33, 34], </t>
  </si>
  <si>
    <t>https://www.ll.mit.edu/publications/journal/pdf/vol17_no1/17_1_6Jamrog.pdf</t>
  </si>
  <si>
    <t>Hypothetical R0 via blood transfusion transmission, UK</t>
  </si>
  <si>
    <t>https://www.ncbi.nlm.nih.gov/pmc/articles/PMC2373392/</t>
  </si>
  <si>
    <t>Outbreaks. Normally &lt;1 in humans, primarily an animal disease. Various R0 estimates for outbreaks: 3.8 Barranquila, Colombia, 2015. 2.33 Rio de Janeiro, 2016. 4.3-5.8 Yap Island, 2007. 1.8-2.0 French Polynesia, 2013-14. Colombia 3, 3.9, and 6.6.</t>
  </si>
  <si>
    <t>https://www.ncbi.nlm.nih.gov/pubmed/27846442</t>
  </si>
  <si>
    <t>https://www.ncbi.nlm.nih.gov/pubmed/28240195</t>
  </si>
  <si>
    <t>https://www.ncbi.nlm.nih.gov/pubmed/26923081</t>
  </si>
  <si>
    <t>Manitoba, Canada, early 1990s: R0 for repeaters (those who tested positive more than once during study period): 1.09. Non-repeaters (those who tested positive just once): 0.7. Heijne et al 2013 modelled chlamydia R0 as 1.02.</t>
  </si>
  <si>
    <t>http://sti.bmj.com/content/sextrans/78/suppl_1/i145.full.pdf</t>
  </si>
  <si>
    <t>https://pdfs.semanticscholar.org/baf2/50191bcbc4554b1a2a32714cd88a323a18fa.pdf</t>
  </si>
  <si>
    <t>Manitoba, Canada, early 1990s: R0 for repeaters (those who tested positive more than once during study period): 1.01. Non-repeaters (those who tested positive just once): 0.77.</t>
  </si>
  <si>
    <t>CFR_grp</t>
  </si>
  <si>
    <t>CFR_grp2</t>
  </si>
  <si>
    <t>CFR_note</t>
  </si>
  <si>
    <t>CFR_src1</t>
  </si>
  <si>
    <t>CFR_src2</t>
  </si>
  <si>
    <t>CFR_src3</t>
  </si>
  <si>
    <t>CFR_src4</t>
  </si>
  <si>
    <t>10% &lt; 50%</t>
  </si>
  <si>
    <t>The mortality rates from anthrax vary, depending on exposure, and are approximately 20% for cutaneous anthrax without antibiotics and 25 - 75% for gastrointestinal anthrax; inhalation anthrax has a fatality rate that is 80% or higher. Child CFR based on 37 cases of cutaneous anthrax 1900-2005 among children under 18, of whom 5 died - CFR of 14%.</t>
  </si>
  <si>
    <t>https://www.fda.gov/BiologicsBloodVaccines/Vaccines/ucm061751.htm</t>
  </si>
  <si>
    <t>http://journals.plos.org/plospathogens/article?id=10.1371/journal.ppat.1002512</t>
  </si>
  <si>
    <t>https://www.ncbi.nlm.nih.gov/pubmed/17768291</t>
  </si>
  <si>
    <t>50% &lt; 80%</t>
  </si>
  <si>
    <t>The mortality rates from anthrax vary, depending on exposure, and are approximately 20% for cutaneous anthrax without antibiotics and 25 - 75% for gastrointestinal anthrax; inhalation anthrax has a fatality rate that is 80% or higher. Child CFR based on 20 cases of cutaneous anthrax 1900-2005 among children under 18, of whom 13 died - CFR of 65%.</t>
  </si>
  <si>
    <t>80% &lt; 100%</t>
  </si>
  <si>
    <t>The mortality rates from anthrax vary, depending on exposure, and are approximately 20% for cutaneous anthrax without antibiotics and 25 - 75% for gastrointestinal anthrax; inhalation anthrax has a fatality rate that is 80% or higher. Child CFR based on 5 cases of cutaneous anthrax 1900-2005 among children under 18, of whom 3 died - CFR of 60% (but NB very small sample size).</t>
  </si>
  <si>
    <t>1% &lt; 10%</t>
  </si>
  <si>
    <t>Adults: Three studies using data from 2005-2011: 30 day mortality attributable to C. difficile ranged from 5.7-6.9%. Children: 7,318 children aged 1-18 with CDI reporting to children's hospitals 2006-2011, 109 died (1.5% mortality rate).</t>
  </si>
  <si>
    <t>https://aricjournal.biomedcentral.com/articles/10.1186/2047-2994-1-20</t>
  </si>
  <si>
    <t>https://www.cambridge.org/core/journals/infection-control-and-hospital-epidemiology/article/risk-factors-for-inhospital-mortality-among-a-cohort-of-children-with-clostridium-difficile-infection/2E97637378F30A8FCA4655646E1DCFF1</t>
  </si>
  <si>
    <t>&lt; 0.1%</t>
  </si>
  <si>
    <t>Data for 2010. Deaths / illnesses. Adults = everyone over age 5. Children = under 5. Some have estimated the case fatality rate to be in range of 1–3/10000 cases [14]. Others that have used an approach more like ours found that 1.2% (16180 cases and 190 deaths) where deceased within one year from diagnosis [15]. 0.6% is mean of 0.02% and 1.2%. Leggett et al 2012 say 0.5%. WHO:  Estimates of case-fatality rates range from &lt;0.01% to 8.8%, depending on the population studied (case-definitions, age, co-morbidity) and the methods used, including the period of follow-up.</t>
  </si>
  <si>
    <t>https://www.ncbi.nlm.nih.gov/pmc/articles/PMC4668831/</t>
  </si>
  <si>
    <t>https://www.ncbi.nlm.nih.gov/pmc/articles/PMC1236927/</t>
  </si>
  <si>
    <t>http://apps.who.int/iris/bitstream/10665/80751/1/9789241564601_eng.pdf</t>
  </si>
  <si>
    <t>0.008% - 2016 deaths as proportion of 2016 incidence</t>
  </si>
  <si>
    <t>http://ghdx.healthdata.org/gbd-results-tool</t>
  </si>
  <si>
    <t>0.1% &lt;  1%</t>
  </si>
  <si>
    <t>2.8% in children, 1.6% in old people</t>
  </si>
  <si>
    <t>Crude CFR calculated from 2010 deaths and incidence. Children = children under 5. Adults = age 5 and over. Leggett et al 2012: 0.9% for serotypes O139, O1</t>
  </si>
  <si>
    <t>2016 deaths as proportion of 2016 incidence. Dengue fever is typically a self-limited disease with a mortality rate of less than 1% when detected early and with access to proper medical care. When treated, severe dengue has a mortality rate of 2%-5%, but, when left untreated, the mortality rate is as high as 20%.</t>
  </si>
  <si>
    <t>https://emedicine.medscape.com/article/215840-overview?pa=byZkE2Tiu0Nod0%2FDech96TFSxC91WMGXG4KfDy%2Bg4bqgdcpERBvmuOGZf8BITeedlEvmUXzAsz%2Fptsr8rrYIPisFovC7sre62KO%2Fim3hebs%3D</t>
  </si>
  <si>
    <t>Dengue fever is typically a self-limited disease with a mortality rate of less than 1% when detected early and with access to proper medical care. When treated, severe dengue has a mortality rate of 2%-5%, but, when left untreated, the mortality rate is as high as 20%.</t>
  </si>
  <si>
    <t>Crude CFR 11.3% for adults 15+, 34.6% for children 14 and under. CDC: The overall case-fatality rate for diphtheria is 5%–10%, with higher death rates (up to 20%) among persons younger than 5 and older than 40 years of age. WHO also says 5-10% with higher rates among young children. Deaths / cases for 2016 gives case fatality ratio of 26%. Could be because this figure includes children?</t>
  </si>
  <si>
    <t>https://www.cdc.gov/diphtheria/clinicians.html</t>
  </si>
  <si>
    <t>http://www.who.int/immunization/diseases/diphtheria/en/</t>
  </si>
  <si>
    <t>http://ghdx.healthdata.org/gbd-results-tool/result/fe3bd0b178c6802447aab11fdc832a40</t>
  </si>
  <si>
    <t>Reported CFRs vary greatly. Patient.info, UK: The fatality rate of E. coli O157 infections is very variable and depends on the ages of the groups affected. Fatality rates ranging from 1-5% have been reported, but may be much higher in some institutional outbreaks. Leggett et al 2012 say 0.02% to 0.25% depending on strain. CDC: Case-fatality rate (number of deaths per 100 outbreak-related illnesses) was 0.5 and appeared to decrease from 1982 to 2002</t>
  </si>
  <si>
    <t>https://patient.info/doctor/escherichia-coli-o157</t>
  </si>
  <si>
    <t>https://wwwnc.cdc.gov/eid/article/11/4/04-0739_article</t>
  </si>
  <si>
    <t>WHO: The average EVD case fatality rate is around 50%. Case fatality rates have varied from 25% to 90% in past outbreaks. Shultz et al: average case-fatality ratio for 24 ebola virus outbreaks 1976-2014: 65.9%, for 2014-2016 outbreak 39.5%.</t>
  </si>
  <si>
    <t>http://www.who.int/mediacentre/factsheets/fs103/en/</t>
  </si>
  <si>
    <t>https://www.ncbi.nlm.nih.gov/pmc/articles/PMC5314891/</t>
  </si>
  <si>
    <t>https://www.ncbi.nlm.nih.gov/pmc/articles/PMC5314891/table/t0003/</t>
  </si>
  <si>
    <t>2016 deaths / incidence, cystic echinococcosis</t>
  </si>
  <si>
    <t>CDC: AE is a dangerous disease resulting in a mortality rate between 50% and 75%, especially because most affected people live in remote locations and have poor health care.</t>
  </si>
  <si>
    <t>https://www.cdc.gov/parasites/echinococcosis/disease.html</t>
  </si>
  <si>
    <t xml:space="preserve">WHO: Guinea-worm disease is rarely fatal. Cairncross et al 2002: Dracunculiasis is rarely fatal; studies in India based on medical records suggest a case fatality rate of 0.1% or less, and this is probably a generous estimate, because only persons with severe complications usually seek treatment from health facilities </t>
  </si>
  <si>
    <t>http://www.who.int/dracunculiasis/disease/en/</t>
  </si>
  <si>
    <t>Children under 5, Beijing 2012: 10 deaths per 100,000 cases = 0.01% CFR</t>
  </si>
  <si>
    <t>https://www.ncbi.nlm.nih.gov/pubmed/25117760</t>
  </si>
  <si>
    <t>US, 36% of reported cases have resulted in death, varies by strain. Rare in children under 18 in US.</t>
  </si>
  <si>
    <t>https://www.cdc.gov/hantavirus/surveillance/index.html</t>
  </si>
  <si>
    <t>Low. Exact figure not available. Deaths from soil-transmitted helminths (STH) are all attributable to heavy A. lumbricoides infection, and are primarily due to intestinal obstruction and biliary or pancreatic disease in children under 10 years of age. There were an estimated 2,824 deaths attributable to A. lumbricoides in 2010, with most occurring in populations from Asia and south Asia, increasing the global DALYs attributable to A. lumbricoides to 1.31 million (0.71 – 2.35 million). For hookworm and T. trichiura – for which no deaths are attributed – the YLDs represent the total DALYs contributed by these infections. 2010 appears to be most recent data available.</t>
  </si>
  <si>
    <t>https://www.ncbi.nlm.nih.gov/pmc/articles/PMC3905661/</t>
  </si>
  <si>
    <t>2016 deaths / incidence: 0.003%. CDC: Recent case-fatality estimates range from 0.3%-0.6% for all ages and up to 1.8% among adults aged &gt;50 years.</t>
  </si>
  <si>
    <t>https://www.cdc.gov/vaccines/pubs/pinkbook/hepa.html</t>
  </si>
  <si>
    <t>Child CFR based on 2012 study using data from 193 children under 18 in 13 countries confirmed as infected with H5N1. Overall CFR 48.7%. Young children under 5 had lowest CFR and were brought to hospital sooner than older children.</t>
  </si>
  <si>
    <t>http://www.who.int/influenza/human_animal_interface/avian_influenza/h5n1_research/faqs/en/</t>
  </si>
  <si>
    <t>https://academic.oup.com/cid/article/55/1/26/317646</t>
  </si>
  <si>
    <t>Very approximate</t>
  </si>
  <si>
    <t>https://www.ncbi.nlm.nih.gov/pmc/articles/PMC3809029/figure/F4/</t>
  </si>
  <si>
    <t>https://www.ncbi.nlm.nih.gov/pmc/articles/PMC3809029/</t>
  </si>
  <si>
    <t>Reported as 0.02%, deaths later estimated to be 10x higher than previously thought</t>
  </si>
  <si>
    <t>https://www.reuters.com/article/us-flu-h1n1-pandemic/swine-flu-infected-1-in-5-death-rate-low-study-shows-idUSBRE90O0T720130125</t>
  </si>
  <si>
    <t>http://www.cidrap.umn.edu/news-perspective/2013/01/study-puts-global-2009-pandemic-h1n1-infection-rate-24</t>
  </si>
  <si>
    <t>https://www.npr.org/sections/health-shots/2013/11/26/247379604/2009-flu-pandemic-was-10-times-more-deadly-than-previously-thought</t>
  </si>
  <si>
    <t xml:space="preserve">1.7% is 2016 deaths as proportion of 2016 incidence. Most deaths from visceral form of disease. Alvar et al 2012 (old): Mortality data are extremely sparse and generally represent hospital-based deaths only. The reported case-fatality rate for VL in Brazil in 2006 was 7.2%. In the Indian subcontinent, the focus responsible for the largest proportion of global VL cases, reported case-fatality rates ranged from 1.5% (93 deaths/6224 VL cases from 2004–2008) in Bangladesh to 2.4% (853/34,918) in India and 6.2% (91/1477) in Nepal. However, community-based studies that included active searches for deaths due to kala-azar estimate case-fatality rates of more than 10%, while data from a village-based study in India suggest that as many as 20% of VL patients, disproportionately poor and female, died before their disease was recognized. [43], [44], [45] In South Sudan, one community-based longitudinal study demonstrated a case-fatality rate of 20% in a settled village in peacetime; in areas of conflict, famine or population displacement mortality rates are much higher. [22], [46] A recent study from South Sudan estimated that 91% of all kala-azar deaths went unrecognized. [47] Using an overall case-fatality rate of 10% and assuming that virtually all deaths are from VL, we reach a tentative estimate of 20,000 to 40,000 leishmaniasis deaths per year, in line with previous WHO estimates. </t>
  </si>
  <si>
    <t>https://www.ncbi.nlm.nih.gov/pmc/articles/PMC3365071/</t>
  </si>
  <si>
    <t>http://www.who.int/mediacentre/factsheets/fs375/en/</t>
  </si>
  <si>
    <t>There are 3 main forms of leishmaniases – visceral (also known as kala-azar and the most serious form of the disease), cutaneous (the most common), and mucocutaneous. Visceral leishmaniasis (VL), also known as kala-azar is fatal if left untreated in over 95% of cases. Cutaneous leishmaniasis (CL) is the most common form of leishmaniasis and causes skin lesions, mainly ulcers, on exposed parts of the body, leaving life-long scars and serious disability.</t>
  </si>
  <si>
    <t xml:space="preserve">Leprosy per se is not a cause of death, but the debility associated with leprosy contributes to the severity of poverty and the likelihood of death from malnutrition or other infections. </t>
  </si>
  <si>
    <t>https://www.sciencedirect.com/topics/medicine-and-dentistry/leprosy</t>
  </si>
  <si>
    <t>WHO: Although it rarely causes death, lymphatic filariasis is a major cause of suffering and disability.</t>
  </si>
  <si>
    <t>http://www.who.int/lymphatic_filariasis/epidemiology/epidemiology_forms/en/</t>
  </si>
  <si>
    <t>2016 deaths as % 2016 incidence, all malaria types</t>
  </si>
  <si>
    <t>WHO: The average MVD case fatality rate is around 50%. Case fatality rates have varied from 24% to 88% in past outbreaks depending on virus strain and case management.</t>
  </si>
  <si>
    <t>http://www.who.int/mediacentre/factsheets/fs_marburg/en/</t>
  </si>
  <si>
    <t>https://www.sciencedirect.com/topics/medicine-and-dentistry/marburg-disease</t>
  </si>
  <si>
    <t>2016 deaths as % 2016 incidence.</t>
  </si>
  <si>
    <t xml:space="preserve">If treated. Even when the disease is diagnosed early and adequate treatment is started, 8% to 15% of patients die, often within 24 to 48 hours after the onset of symptoms. </t>
  </si>
  <si>
    <t>http://www.who.int/mediacentre/factsheets/fs141/en/</t>
  </si>
  <si>
    <t>If untreated, meningococcal meningitis is fatal in 50% of cases and may result in brain damage, hearing loss or disability in 10% to 20% of survivors.</t>
  </si>
  <si>
    <t>Overall: 2127 cases, 757 deaths 2012-Dec 2017: crude CFR 35.6%. this may be an overestimate of the true mortality rate, as mild cases of MERS may be missed by existing surveillance systems and until more is known about the disease, the case fatality rates are counted only amongst the laboratory-confirmed cases. Children: to 2014, children aged 0-14, Saudi Arabia.</t>
  </si>
  <si>
    <t>http://applications.emro.who.int/docs/EMROPub_2017_EN_16768.pdf?ua=1&amp;ua=1</t>
  </si>
  <si>
    <t>http://www.who.int/mediacentre/factsheets/mers-cov/en/</t>
  </si>
  <si>
    <t>https://www.ncbi.nlm.nih.gov/pmc/articles/PMC4149400/table/t2-ijgm-7-417/</t>
  </si>
  <si>
    <t>https://www.ncbi.nlm.nih.gov/pmc/articles/PMC4149400/</t>
  </si>
  <si>
    <t>Children: US, under 18, hospitalized with MRSA 2002-2007. 360 deaths/29309 cases. Overall: England, 2004-5, 7-day all-cause CFR 20% rising to 38% within 30 days</t>
  </si>
  <si>
    <t>https://www.ncbi.nlm.nih.gov/pmc/articles/PMC2897056/</t>
  </si>
  <si>
    <t>https://www.ncbi.nlm.nih.gov/pubmed/21030112</t>
  </si>
  <si>
    <t>5 in 100,000 patients will develop deafness. Mumps infection during the first 12 weeks of pregnancy is associated with a 25% risk of spontaneous abortion.</t>
  </si>
  <si>
    <t>http://www.who.int/immunization/monitoring_surveillance/burden/vpd/surveillance_type/passive/mumps_standards/en/</t>
  </si>
  <si>
    <t>0.075% overall. US: about 0.01 in 10,000 for children &lt;5 and &lt;0.01 in 10,000 for people aged 5-64. Most deaths in adults &gt;65 years.</t>
  </si>
  <si>
    <t>https://wwwnc.cdc.gov/eid/article/19/8/13-0465-f1</t>
  </si>
  <si>
    <t>Canada Health: Mortality rate of pneumococcal pneumonia is 5 – 10% despite antimicrobial treatment. Leggett et al 2012: 2%. WHO (table 2): CFR children under 5, global: 5% in 2000</t>
  </si>
  <si>
    <t>https://www.canada.ca/en/public-health/services/laboratory-biosafety-biosecurity/pathogen-safety-data-sheets-risk-assessment/streptococcus-pneumoniae.html</t>
  </si>
  <si>
    <t>http://www.who.int/immunization/diseases/pneumococcal/GBD_pneumococcus.pdf</t>
  </si>
  <si>
    <t>CDC: The death-to-case ratio for paralytic polio is generally 2%–5% among children and up to 15%–30% for adults (depending on age). It increases to 25%–75% with bulbar involvement. Leggett 2012: 11% overall</t>
  </si>
  <si>
    <t>https://www.cdc.gov/vaccines/pubs/pinkbook/polio.html</t>
  </si>
  <si>
    <t>Overall: Rotavirus group A. Mostly affects children &amp; infants. Children: WHO: in 2013 the cause-specific mortality rate (rotavirus deaths under age five per 100 000 population under age five) was 33</t>
  </si>
  <si>
    <t>http://www.who.int/immunization/monitoring_surveillance/burden/estimates/rotavirus/en/</t>
  </si>
  <si>
    <t>CDC does not break down deaths by age group</t>
  </si>
  <si>
    <t>https://www.cdc.gov/foodnet/pdfs/FoodNet-Annual-Report-2015-508c.pdf</t>
  </si>
  <si>
    <t>CFR for those under 24 lower than 1%</t>
  </si>
  <si>
    <t>https://www.ncbi.nlm.nih.gov/pubmed/14629957</t>
  </si>
  <si>
    <t>https://books.google.co.uk/books?id=G60QkyYIfi4C&amp;pg=PA78&amp;lpg=PA78&amp;dq=SARS+child+case+fatality+rate&amp;source=bl&amp;ots=P3ZdK2tEM9&amp;sig=8LcURtHBYbyXBgI5yzHQWJSyXIE&amp;hl=en&amp;sa=X&amp;ved=0ahUKEwiU1sbQn5TZAhUKAsAKHYqTDA8Q6AEIazAJ#v=onepage&amp;q=SARS%20child%20case%20fatality%20rate&amp;f=false</t>
  </si>
  <si>
    <t>7-day S. pyogenes CFR% in 11 European countries 2003-04: 19%; CDC - 20% patients died within 30 days of infection with S. pyogenes in UK. Historically, scarlet fever resulted in mortality rates of 15%-20%, however, with the advent of antibiotics, mortality rates are now less than 1%.</t>
  </si>
  <si>
    <t>http://jcm.asm.org/content/46/7/2359.full</t>
  </si>
  <si>
    <t>https://wwwnc.cdc.gov/eid/article/15/8/09-0264_article</t>
  </si>
  <si>
    <t>https://www.emedicinehealth.com/scarlet_fever/article_em.htm</t>
  </si>
  <si>
    <t>2016 deaths / incidence</t>
  </si>
  <si>
    <t>Reported CFR is 1%, Leggett et al 2012 say 0.1% for Shigella flexneri</t>
  </si>
  <si>
    <t>https://books.google.co.uk/books?id=0mwWDgAAQBAJ&amp;pg=PA285&amp;lpg=PA285&amp;dq=shigellosis+case+fatality+rate+2016&amp;source=bl&amp;ots=DZEC1iwi6F&amp;sig=2D5P3MUQ1bJ9Mq1zQoisCe-qb6s&amp;hl=en&amp;sa=X&amp;ved=0ahUKEwim_r612NLYAhXOFsAKHQN6CgIQ6AEIXTAH#v=onepage&amp;q=shigellosis%20case%20fatality%20rate%202016&amp;f=false</t>
  </si>
  <si>
    <t>https://books.google.co.uk/books?id=7jgWDgAAQBAJ&amp;pg=PA441&amp;lpg=PA441&amp;dq=shigellosis+case+fatality+rate+2016&amp;source=bl&amp;ots=S9VO-gj_nt&amp;sig=eidV04ixB3pG5-eD4OlJeH2Y51g&amp;hl=en&amp;sa=X&amp;ved=0ahUKEwim_r612NLYAhXOFsAKHQN6CgIQ6AEIZTAJ#v=onepage&amp;q=shigellosis%20case%20fatality%20rate%202016&amp;f=false</t>
  </si>
  <si>
    <t>6% for T. b. rhodiense, Uganda</t>
  </si>
  <si>
    <t>https://www.ncbi.nlm.nih.gov/pubmed/9557424</t>
  </si>
  <si>
    <t>Close to 100%</t>
  </si>
  <si>
    <t>https://www.ncbi.nlm.nih.gov/pmc/articles/PMC4130665/</t>
  </si>
  <si>
    <t>Historically 30% overall, 40-50% for children under 1</t>
  </si>
  <si>
    <t>https://www.ncbi.nlm.nih.gov/pmc/articles/PMC1069029/</t>
  </si>
  <si>
    <t>https://www.cdc.gov/smallpox/about/index.html</t>
  </si>
  <si>
    <t xml:space="preserve">CS is estimated to occur in 25-75% of exposed infants. Approximately, 10-12% of infants born to mothers with positive serology for syphilis would die if untreated. Untreated primary or secondary syphilis in pregnancy results in 25% risk of stillbirth, 14% risk of neonatal death, 41% risk of giving birth to a live but infected infant and 20% chance of giving birth to uninfected infant. Untreated late syphilis results in 12% risk of stillbirth, 9% risk of neonatal death, 2% risk of giving birth to infected infant, and 77% chance of giving birth to an uninfected infant. </t>
  </si>
  <si>
    <t>https://www.ncbi.nlm.nih.gov/pmc/articles/PMC4066591/</t>
  </si>
  <si>
    <t>3.2%, based on 9556 hospitalisations associated with syphilis in Spain, 1997-2006.</t>
  </si>
  <si>
    <t>http://bmjopen.bmj.com/content/1/2/e000270</t>
  </si>
  <si>
    <t>2016 deaths as % 2016 incidence</t>
  </si>
  <si>
    <t xml:space="preserve">Without effective treatment, typhoid fever has a case-fatality rate of 10–30%. This number is reduced to 1–4% in those receiving appropriate therapy </t>
  </si>
  <si>
    <t>https://www.ncbi.nlm.nih.gov/pmc/articles/PMC3484760/</t>
  </si>
  <si>
    <t>Always fatal, death usually within one year of onset</t>
  </si>
  <si>
    <t>https://www.cdc.gov/prions/vcjd/about.html</t>
  </si>
  <si>
    <t>US 2013: 119 deaths, 2469 cases. Children less likely to become sick if they get disease.</t>
  </si>
  <si>
    <t>https://www.cdc.gov/westnile/resources/pdfs/cummulative/99_2013_CasesAndDeathsClinicalPresentationHumanCases.pdf</t>
  </si>
  <si>
    <t>2016 deaths as % 2016 incidence. 4% death rate in infants. Leggett et al 2012 say 1%</t>
  </si>
  <si>
    <t>2016 deaths as % of 2016 incidence. Around 7.5% for those suffering from acute illness. WHO: 'Although most infections are asymptomatic, some lead to an acute illness characterized by two phases. Initially, there is fever, muscular pain, headache, chills, anorexia, nausea and/or vomiting, often with bradycardia. About 15% of patients progress to a second phase after a few days, with resurgence of fever, development of jaundice, abdominal pain, vomiting and haemorrhagic manifestations; up to half of these patients die 10–14 days after the onset of illness.' Canada.ca: 'The case fatality rate of patients who develop hepatic and renal failure is 20 to nearly 50 %'</t>
  </si>
  <si>
    <t>http://www.who.int/ith/diseases/yf/en/</t>
  </si>
  <si>
    <t>NB 8.3% CFR among cases of microcephaly and related deaths (among babies) in Brazil, confirmed cases only</t>
  </si>
  <si>
    <t>https://www.ncbi.nlm.nih.gov/pubmed/28403061</t>
  </si>
  <si>
    <t>http://ghdx.healthdata.org/gbd-results-tool/result/ff3639de9f7a0ce85faeb6bf8d93bfbd</t>
  </si>
  <si>
    <t>Crude CFR calculated from 2016 deaths and incidence. Children = aged under 20. Adults = aged 20 and over.</t>
  </si>
  <si>
    <t>Crude CFR 2016. There are 3 main forms of leishmaniases – visceral (also known as kala-azar and the most serious form of the disease), cutaneous (the most common), and mucocutaneous. Visceral leishmaniasis (VL), also known as kala-azar is fatal if left untreated in over 95% of cases. Cutaneous leishmaniasis (CL) is the most common form of leishmaniasis and causes skin lesions, mainly ulcers, on exposed parts of the body, leaving life-long scars and serious disability.</t>
  </si>
  <si>
    <t>Cutaneous anthrax has a mortality rate usually less than 1% with treatment</t>
  </si>
  <si>
    <t>https://books.google.co.uk/books?id=y4uCV4Gm82YC&amp;pg=PA58&amp;lpg=PA58&amp;dq=anthrax+child+mortality+rate+cutaneous&amp;source=bl&amp;ots=x3V3quckh4&amp;sig=IdMbK76Jx_OdgDlWN_zm7SvUjEk&amp;hl=en&amp;sa=X&amp;ved=0ahUKEwix__yHz5HZAhUMCsAKHYrXAkYQ6AEITzAF#v=onepage&amp;q=anthrax%20child%20mortality%20rate%20cutaneous&amp;f=false</t>
  </si>
  <si>
    <t>Historically, scarlet fever resulted in mortality rates of 15%-20%, however, with the advent of antibiotics, mortality rates are now less than 1%.</t>
  </si>
  <si>
    <t>Search_term</t>
  </si>
  <si>
    <t>"bird flu"</t>
  </si>
  <si>
    <t>"seasonal flu"</t>
  </si>
  <si>
    <t>"Spanish flu" OR "1918 pandemic" OR "La Grippe"</t>
  </si>
  <si>
    <t>"swine flu"</t>
  </si>
  <si>
    <t>"meningitis" AND "meningococcal"</t>
  </si>
  <si>
    <t>Mode2</t>
  </si>
  <si>
    <t>Mode2_detail</t>
  </si>
  <si>
    <t>Vaccine?</t>
  </si>
  <si>
    <t>Note</t>
  </si>
  <si>
    <t>Mode_src</t>
  </si>
  <si>
    <t>Animal contact</t>
  </si>
  <si>
    <t xml:space="preserve">Inhalation;consumption of contaminated food;flies;fomites </t>
  </si>
  <si>
    <t>Endogenous</t>
  </si>
  <si>
    <t xml:space="preserve">Endogenous </t>
  </si>
  <si>
    <t>Food/water-borne</t>
  </si>
  <si>
    <t xml:space="preserve">Consumption of contaminated food;contact with contaminated water </t>
  </si>
  <si>
    <t>Direct contact</t>
  </si>
  <si>
    <t xml:space="preserve">Direct contact;inhalation </t>
  </si>
  <si>
    <t>Vector-borne</t>
  </si>
  <si>
    <t xml:space="preserve">Mosquito vector (e.g. Ae. aegypti, Ae. furcifer-taylori group in Africa) </t>
  </si>
  <si>
    <t>Aedes mosquito</t>
  </si>
  <si>
    <t>Consumption of contaminated food;faecal-oral route;contact with</t>
  </si>
  <si>
    <t>Respiratory</t>
  </si>
  <si>
    <t xml:space="preserve">Inhalation of infectious particles;direct contact </t>
  </si>
  <si>
    <t>Mosquito vectors (e.g. Aedes aegypti, Ae. albopictus, Ae. polynesiensis, Ae.</t>
  </si>
  <si>
    <t>Inhalation of infectious droplets;consumption of contaminated dairy</t>
  </si>
  <si>
    <t xml:space="preserve">Consumption of contaminated food;faecal-oral route </t>
  </si>
  <si>
    <t>Blood/body fluid contact</t>
  </si>
  <si>
    <t xml:space="preserve">Inhalation of infectious droplets;contact with secretions or blood;fomites </t>
  </si>
  <si>
    <t>Soil contact</t>
  </si>
  <si>
    <t>Faecal-oral route;contact with contaminated water and soil;fomites</t>
  </si>
  <si>
    <t>The most common mode of transmission to humans is by the accidental consumption of soil, water, or food that has been contaminated by the fecal matter of an infected dog.</t>
  </si>
  <si>
    <t>https://www.cdc.gov/parasites/echinococcosis/epi.html</t>
  </si>
  <si>
    <t xml:space="preserve">Faecal-oral route;fomites </t>
  </si>
  <si>
    <t>Water contact</t>
  </si>
  <si>
    <t>Drinking water contaminated with infected copepods (e.g. Mesocyclops and</t>
  </si>
  <si>
    <t>Spreads through drinking water contaminated with water fleas that have swallowed the larva, which remain intact in the digestive system. The female larvae grow into adult worms 60-100cm long and 0.1-0.2cm across. This takes 10-14 months. The worms then migrate to extremities such as the feet, and try to break through the skin. The worm can be removed by surgery or by pulling it out, often by wrapping it around a stick. This can take months: worms can be a metre long and only 1-2cm can be removed per day.</t>
  </si>
  <si>
    <t>Transmitted by rodent urine &amp; faeces, person-to-person is rare. In the United States, deer mice (along with cotton rats and rice rats in the southeastern states and the white-footed mouse in the Northeast) are the reservoir of the virus. The rodents shed the virus in their urine, droppings, and saliva. The virus is mainly transmitted to people when they breathe in air contaminated with the virus.</t>
  </si>
  <si>
    <t>https://www.cdc.gov/hantavirus/hps/transmission.html</t>
  </si>
  <si>
    <t xml:space="preserve">Hookworm: Direct contact;contact with contaminated soil </t>
  </si>
  <si>
    <t>Soil contaminated with human feces</t>
  </si>
  <si>
    <t xml:space="preserve">Consumption of contaminated food or water;faecal-oral route;flies </t>
  </si>
  <si>
    <t>Closely associated with unsafe water or food, inadequate sanitation and poor personal hygiene.</t>
  </si>
  <si>
    <t>Sexual contact</t>
  </si>
  <si>
    <t>Sexual contact;contact with infected secretions;blood-borne transmission</t>
  </si>
  <si>
    <t>Sexual contact;blood-borne transmission;vertical transmission;breast</t>
  </si>
  <si>
    <t>Only certain body fluids—blood, semen, pre-seminal fluid, rectal fluids, vaginal fluids, and breast milk—from a person who has HIV can transmit HIV. These fluids must come in contact with a mucous membrane or damaged tissue or be directly injected into the bloodstream (from a needle or syringe) for transmission to occur.</t>
  </si>
  <si>
    <t>https://www.hiv.gov/hiv-basics/overview/about-hiv-and-aids/how-is-hiv-transmitted</t>
  </si>
  <si>
    <t>Inhalation of infectious secretions;contact with avian infectious secretions</t>
  </si>
  <si>
    <t xml:space="preserve">Inhalation of infectious droplets </t>
  </si>
  <si>
    <t>Vaccine not available in 1918</t>
  </si>
  <si>
    <t>Sandfly vectors (Phlebotomus papatasi etc.);(rare) direct contact;sexual</t>
  </si>
  <si>
    <t>Sandfly vectors (Phlebotomous spp. and Lutzomyia spp.);blood transfusion</t>
  </si>
  <si>
    <t xml:space="preserve">Contact with infectious secretions </t>
  </si>
  <si>
    <t>Droplets from nose and mouth during close and frequent contact with infected person</t>
  </si>
  <si>
    <t xml:space="preserve">Tick vector (Ixodes scapularis, I.pacificus, Ambylomma spp.) </t>
  </si>
  <si>
    <t>Mosquito vectors (e.g. Culex. quinquefasciatus, Anopheles. gambiae, An.</t>
  </si>
  <si>
    <t>Nematodes (roundworms) of the family Filariodidea transmitted via mosquitos</t>
  </si>
  <si>
    <t xml:space="preserve">Mosquito vector (Anopheles spp.);blood transfusion </t>
  </si>
  <si>
    <t xml:space="preserve">Inhalation of infectious droplets;contact with secretions or blood </t>
  </si>
  <si>
    <t>Spreads from fruit bats</t>
  </si>
  <si>
    <t xml:space="preserve">Inhalation of infectious droplets;close contact </t>
  </si>
  <si>
    <t>Inhalation of infectious droplets;close contact;contact with infectious</t>
  </si>
  <si>
    <t>Person-to-person transmission through respiratory droplets. 1-10% of the population carries N. meningitidis, the bacterium, in their throat at any given time, rising to 10-25% in epidemics.</t>
  </si>
  <si>
    <t>Spread via contact with infected dromedary camels in the Middle East</t>
  </si>
  <si>
    <t>Direct skin to skin contact or through surfaces, often in hospitals</t>
  </si>
  <si>
    <t>https://www.cdc.gov/niosh/topics/mrsa/</t>
  </si>
  <si>
    <t xml:space="preserve">Inhalation of infectious aerosol </t>
  </si>
  <si>
    <t xml:space="preserve">Flea vector (Pulex irritans, Xenopsylla cheopis, Oropsylla montana) </t>
  </si>
  <si>
    <t>Spread by fleas that have fed on rodents</t>
  </si>
  <si>
    <t xml:space="preserve">Pneumococcal bacteria spread from person-to-person by direct contact (coughing, sneezing, kissing) with respiratory secretions, like saliva or mucus. </t>
  </si>
  <si>
    <t>https://www.cdc.gov/pneumococcal/about/risk-transmission.html</t>
  </si>
  <si>
    <t>Faecal-oral route;consumption of contaminated water or food (e.g. dairy)</t>
  </si>
  <si>
    <t>Animal bites and saliva (particularly bats);inhalation of bat aerosol;rarely</t>
  </si>
  <si>
    <t xml:space="preserve">Faecal-oral route </t>
  </si>
  <si>
    <t>Faecal-oral route;consumption of contaminated food (e.g. milk, eggs</t>
  </si>
  <si>
    <t xml:space="preserve">Faecal-oral route;possibly through inhalation of infectious droplets </t>
  </si>
  <si>
    <t>Contact with infectious secretions;(occasionally) consumption of</t>
  </si>
  <si>
    <t xml:space="preserve">Water contact </t>
  </si>
  <si>
    <t>Parasites infect freshwater snails</t>
  </si>
  <si>
    <t>Faecal-oral route;fomites;flies;consumption of contaminated water or food</t>
  </si>
  <si>
    <t>Transmission occurs via the fecal-oral route, including through direct person-to-person or sexual contact or indirectly through contaminated food, water, or fomites</t>
  </si>
  <si>
    <t>https://wwwnc.cdc.gov/travel/yellowbook/2018/infectious-diseases-related-to-travel/shigellosis</t>
  </si>
  <si>
    <t>Tsetse fly vector (Glossina morsitans, G. palpalis, G. fuscipes, G.</t>
  </si>
  <si>
    <t xml:space="preserve">Fomites;direct contact and contact with infectious secretions </t>
  </si>
  <si>
    <t xml:space="preserve">Sexual contact;contact with infectious secretions </t>
  </si>
  <si>
    <t>Sexually transmitted</t>
  </si>
  <si>
    <t>http://www.who.int/mediacentre/factsheets/fs110/en/</t>
  </si>
  <si>
    <t xml:space="preserve">Inhalation;consumption of contaminated dairy products </t>
  </si>
  <si>
    <t xml:space="preserve">Faecal-oral route;consumption of contaminated food and water;flies </t>
  </si>
  <si>
    <t>Caught from eating infected beef or occasionally from blood transfusions</t>
  </si>
  <si>
    <t>Mosquito vector (Culex spp., Coquillettidia spp., Aedes spp., Anopheles</t>
  </si>
  <si>
    <t>Mosquitos, ticks. human-to-human transmission can occur via infected breast milk, organ transplantation, blood transfusion, and via vertical transmission (from mother to child during pregnancy)</t>
  </si>
  <si>
    <t xml:space="preserve">Contact with infectious secretions or close contact </t>
  </si>
  <si>
    <t>Coughs and sneezes</t>
  </si>
  <si>
    <t xml:space="preserve">Mosquito vector (Aedes spp., Haemagogus spp., Sabethes spp.) </t>
  </si>
  <si>
    <t xml:space="preserve">Mosquito vector (Stegomyia (Aedes) spp.) </t>
  </si>
  <si>
    <t>Zika is primarily spread by Aedes aegypti mosquitoes, and can also be transmitted through sexual contact or blood transfusions. Pregnant women can transmit the virus to their fetus during pregnancy.</t>
  </si>
  <si>
    <t>https://www.cdc.gov/zika/transmission/index.html</t>
  </si>
  <si>
    <t xml:space="preserve">Sexual contact </t>
  </si>
  <si>
    <t xml:space="preserve">Sexual contact or exudates;vertical transmission at childbirth </t>
  </si>
  <si>
    <t>Dose_note</t>
  </si>
  <si>
    <t>Dose_src1</t>
  </si>
  <si>
    <t>Dose_check2</t>
  </si>
  <si>
    <t>Dose_src2</t>
  </si>
  <si>
    <t>Dose_check3</t>
  </si>
  <si>
    <t>Dose_src3</t>
  </si>
  <si>
    <t>Incubation_note</t>
  </si>
  <si>
    <t>Incubation_src1</t>
  </si>
  <si>
    <t>Incubation_src2</t>
  </si>
  <si>
    <t xml:space="preserve">CDC: It is believed that very few spores (10 or less) are required for cutaneous anthrax.
</t>
  </si>
  <si>
    <t>https://www.cdc.gov/biosafety/publications/bmbl5/BMBL5_sect_VIII_a.pdf</t>
  </si>
  <si>
    <t>http://www.plospathogens.org/article/info%3Adoi%2F10.1371%2Fjournal.ppat.1002522</t>
  </si>
  <si>
    <t>Health Canada: 8000-50000 by inhalation. CDC: Estimates vary greatly but the medium lethal dose (LD 50) is likely within the range of 2,500-55,000 spores</t>
  </si>
  <si>
    <t>&lt;100</t>
  </si>
  <si>
    <t>http://wwwnc.cdc.gov/eid/article/15/5/08-1186_article</t>
  </si>
  <si>
    <t>C. difficile colitis</t>
  </si>
  <si>
    <t>500-800 CFU</t>
  </si>
  <si>
    <t>http://wwwnc.cdc.gov/travel/yellowbook/2014/chapter-3-infectious-diseases-related-to-travel/campylobacteriosis</t>
  </si>
  <si>
    <t>http://www.plospathogens.org/article/info%3Adoi%2F10.1371%2Fjournal.ppat.1002520</t>
  </si>
  <si>
    <t>https://www.fsis.usda.gov/shared/PDF/Atlanta2010/Slides_FSEC_JGreig_Doses.pdf?redirecthttp=true</t>
  </si>
  <si>
    <t>http://www.phac-aspc.gc.ca/lab-bio/res/psds-ftss/var-zo-eng.php</t>
  </si>
  <si>
    <t xml:space="preserve">The incubation period for varicella is 14 to 16 days after exposure to a varicella or a herpes zoster rash, with a range of 10 to 21 days. </t>
  </si>
  <si>
    <t>https://www.cdc.gov/chickenpox/hcp/clinical-overview.html</t>
  </si>
  <si>
    <t>Usually 2 to 3 days, with a range of 1 to 10 days</t>
  </si>
  <si>
    <t>Toxigenic O1 serotypes 10^3, O138 10^4, non-O1 strain 10^6</t>
  </si>
  <si>
    <t>http://www.plospathogens.org/article/info%3Adoi%2F10.1371%2Fjournal.ppat.1002527</t>
  </si>
  <si>
    <t>1-30 particles</t>
  </si>
  <si>
    <t>https://www.commoncold.org/understand.htm</t>
  </si>
  <si>
    <t xml:space="preserve">Humans have an average incubation period of 4-7 days (range of 3-15 days) </t>
  </si>
  <si>
    <t>http://www.phac-aspc.gc.ca/lab-bio/res/psds-ftss/msds51e-eng.php</t>
  </si>
  <si>
    <t xml:space="preserve">&lt; 10 (one strain). Strains differ. Enteropathogenic, enterotoxigenic and enteroaggregative E. coli strains require large numbers to cause diarrhea (10^6 –10^8). Assumed low infectious dose from outbreak data: &lt;100 or even &lt; 10 CFU for O157:H7. </t>
  </si>
  <si>
    <t xml:space="preserve"> 10 to 3,367,000,000 depending on strain</t>
  </si>
  <si>
    <t>http://www.plospathogens.org/article/info%3Adoi%2F10.1371%2Fjournal.ppat.1002528</t>
  </si>
  <si>
    <t>https://www.google.com/url?sa=t&amp;rct=j&amp;q=&amp;esrc=s&amp;source=web&amp;cd=1&amp;ved=0CB8QFjAA&amp;url=http%3A%2F%2Fwww.phac-aspc.gc.ca%2Flab-bio%2Fres%2Fpsds-ftss%2Febola-eng.php&amp;ei=KSJEVI_mCqPg7QaIooDgBg&amp;usg=AFQjCNEiBmo7OAsASyqJsRY3QzjgQr2NjA&amp;sig2=JvZD-hqLKkrlbH-lA6i-3A</t>
  </si>
  <si>
    <t>http://www.plospathogens.org/article/info%3Adoi%2F10.1371%2Fjournal.ppat.1002513</t>
  </si>
  <si>
    <t>Ingestion of eggs: Less than 5 to 15 years. Ingestion of meat containing these cysts can cause infection in definitive hosts, where these cysts mature to form adult worms within 32-80 days</t>
  </si>
  <si>
    <t>https://www.canada.ca/en/public-health/services/laboratory-biosafety-biosecurity/pathogen-safety-data-sheets-risk-assessment/echinococcus-multilocularis.html</t>
  </si>
  <si>
    <t>Variable, from months to years, depending on the site and number of cysts</t>
  </si>
  <si>
    <t>One larva</t>
  </si>
  <si>
    <t>https://books.google.co.uk/books?id=fo7bBwAAQBAJ&amp;pg=PA34&amp;lpg=PA34&amp;dq=Dracunculus+mediensis+infectious+dose&amp;source=bl&amp;ots=MTFtetz_YH&amp;sig=Dqkg8uWV_NkBxm2zGG7DInSiw-s&amp;hl=en&amp;sa=X&amp;ved=0ahUKEwjljb2q7tzYAhWPHsAKHTx3CiwQ6AEIKjAA#v=onepage&amp;q=Dracunculus%20mediensis%20infectious%20dose&amp;f=false</t>
  </si>
  <si>
    <t>https://www.ncbi.nlm.nih.gov/pmc/articles/PMC3302018/</t>
  </si>
  <si>
    <t>One larva, A. lumbricoides</t>
  </si>
  <si>
    <t>10-100 estimated</t>
  </si>
  <si>
    <t>Average of 28 to 30 days (range of 15 to 50 days)</t>
  </si>
  <si>
    <t>https://www.canada.ca/en/public-health/services/laboratory-biosafety-biosecurity/pathogen-safety-data-sheets-risk-assessment/hepatitis-a-virus.html</t>
  </si>
  <si>
    <t>10 in chimpanzees</t>
  </si>
  <si>
    <t>https://www.ncbi.nlm.nih.gov/pubmed/18028278</t>
  </si>
  <si>
    <t>50% infective dose 1 virion (min) to 65,000</t>
  </si>
  <si>
    <t>http://pathmicro.med.sc.edu/lecture/hiv3.htm</t>
  </si>
  <si>
    <t>http://www.ncbi.nlm.nih.gov/pubmed/19948896</t>
  </si>
  <si>
    <t xml:space="preserve">There is not a definitive known infectious dose for H5N1 and it is likely dependent on a number of host factors like age, race, genes, and location. </t>
  </si>
  <si>
    <t>https://microbewiki.kenyon.edu/index.php/H5N1_Influenza_A</t>
  </si>
  <si>
    <t>http://www.phac-aspc.gc.ca/lab-bio/res/psds-ftss/influenza-a-eng.php</t>
  </si>
  <si>
    <t>https://www.google.com/url?sa=t&amp;rct=j&amp;q=&amp;esrc=s&amp;source=web&amp;cd=6&amp;ved=0CE4QFjAF&amp;url=http%3A%2F%2Fwww.mdpi.com%2F1999-4915%2F2%2F8%2F1530%2Fpdf&amp;ei=PvBEVKO5Hcau7Abyy4GADw&amp;usg=AFQjCNGSB-f7wflPOcjC933IbtZwfvUtPA&amp;sig2=rCX6dQtdVhSGXsBFXF-VIQ</t>
  </si>
  <si>
    <t>Longer incubation period than most influenza types</t>
  </si>
  <si>
    <t>http://www.ohsu.edu/xd/health/services/doernbecher/patients-families/health-information/md4kids/symptom-index/h1n1-exposure.cfm</t>
  </si>
  <si>
    <t>Values for cutaneous</t>
  </si>
  <si>
    <t>https://www.canada.ca/en/public-health/services/laboratory-biosafety-biosecurity/pathogen-safety-data-sheets-risk-assessment/mycobacterium.html</t>
  </si>
  <si>
    <t>http://www.plosone.org/article/info%3Adoi%2F10.1371%2Fjournal.pone.0101009</t>
  </si>
  <si>
    <t>Second source says 7-14 days, average 10.5</t>
  </si>
  <si>
    <t>Brugia spp., unknown</t>
  </si>
  <si>
    <t>Brugia malayi and Brugia timori. Microfilariae are found in the blood 3 to 12 months after infection Footnote 4 Footnote 7 . The infection remains asymptomatic in many cases for years, although microfilariae are circulating in the blood</t>
  </si>
  <si>
    <t>1 to 10 infectious dose for unspecified malaria strain</t>
  </si>
  <si>
    <t>http://www.malariasite.com/malaria/Transmission.htm</t>
  </si>
  <si>
    <t>1 to 10</t>
  </si>
  <si>
    <t>http://www.biomedcentral.com/1741-7015/7/16</t>
  </si>
  <si>
    <t>Mice: 10^3-10^5 PFU</t>
  </si>
  <si>
    <t>https://www.sciencedirect.com/science/article/pii/S0042682217304117</t>
  </si>
  <si>
    <t>https://www.cdc.gov/coronavirus/mers/clinical-features.html</t>
  </si>
  <si>
    <t>https://www.google.com/url?sa=t&amp;rct=j&amp;q=&amp;esrc=s&amp;source=web&amp;cd=9&amp;ved=0CFsQFjAI&amp;url=http%3A%2F%2Fwww.phac-aspc.gc.ca%2Flab-bio%2Fres%2Fpsds-ftss%2Fstaphylococcus-aureus-eng.php&amp;ei=KSJEVI_mCqPg7QaIooDgBg&amp;usg=AFQjCNG5JOHXYqZwCmKvVZ8zVdxFT69ROg&amp;sig2=47gsLPgoNtv49wVRWGlUqA</t>
  </si>
  <si>
    <t>http://www.plospathogens.org/article/info%3Adoi%2F10.1371%2Fjournal.ppat.1002524</t>
  </si>
  <si>
    <t>30 mins-8 hours if consuming contaminated foods, 1-10 days If entering broken skin or damaged mucous membranes</t>
  </si>
  <si>
    <t>https://www.medicinenet.com/is_mrsa_contagious/article.htm</t>
  </si>
  <si>
    <t>https://www.canada.ca/en/public-health/services/laboratory-biosafety-biosecurity/pathogen-safety-data-sheets-risk-assessment/staphylococcus-aureus.html</t>
  </si>
  <si>
    <t>The average incubation period for mumps is 16 to 18 days, with a range of 12 to 25 days.</t>
  </si>
  <si>
    <t>https://www.cdc.gov/mumps/hcp.html</t>
  </si>
  <si>
    <t>https://www.canada.ca/en/public-health/services/laboratory-biosafety-biosecurity/pathogen-safety-data-sheets-risk-assessment/norovirus-pathogen-safety-data-sheet.html</t>
  </si>
  <si>
    <t>http://www.plospathogens.org/article/info%3Adoi%2F10.1371%2Fjournal.ppat.1002516</t>
  </si>
  <si>
    <t>https://www.cdc.gov/norovirus/about/symptoms.html</t>
  </si>
  <si>
    <t>10 - infection through skin</t>
  </si>
  <si>
    <t>http://www.plospathogens.org/article/info%3Adoi%2F10.1371%2Fjournal.ppat.1002529</t>
  </si>
  <si>
    <t>10-40,000,000</t>
  </si>
  <si>
    <t>http://www.phidias.us/hazard/query/query_detail.php?c_hazard_ID=67</t>
  </si>
  <si>
    <t>http://www.plospathogens.org/article/info%3Adoi%2F10.1371%2Fjournal.ppat.1002530</t>
  </si>
  <si>
    <t>http://microbewiki.kenyon.edu/index.php/Yersinia_pseudotuberculosis_infection</t>
  </si>
  <si>
    <t>http://www.plospathogens.org/article/info%3Adoi%2F10.1371%2Fjournal.ppat.1002521</t>
  </si>
  <si>
    <t>http://www.plospathogens.org/article/info%3Adoi%2F10.1371%2Fjournal.ppat.1002512</t>
  </si>
  <si>
    <t>https://www.cdc.gov/vaccines/pubs/pinkbook/downloads/polio.pdf</t>
  </si>
  <si>
    <t>https://www.google.com/url?sa=t&amp;rct=j&amp;q=&amp;esrc=s&amp;source=web&amp;cd=20&amp;ved=0CK0BEBYwEw&amp;url=http%3A%2F%2Fwww.phac-aspc.gc.ca%2Flab-bio%2Fres%2Fpsds-ftss%2Frab-eng.php&amp;ei=KSJEVI_mCqPg7QaIooDgBg&amp;usg=AFQjCNGZx7rlokxJlDVWP2WN6zhrTBqjfw&amp;sig2=k7X40YGQV2VTtm7e94Pq7w</t>
  </si>
  <si>
    <t>http://www.cdc.gov/vaccines/pubs/surv-manual/chpt13-rotavirus.html</t>
  </si>
  <si>
    <t>http://www.plospathogens.org/article/info%3Adoi%2F10.1371%2Fjournal.ppat.1002517</t>
  </si>
  <si>
    <t>https://www.cdc.gov/rotavirus/clinical.html</t>
  </si>
  <si>
    <t>&lt;10^1 to 10^9</t>
  </si>
  <si>
    <t>http://www.cdc.gov/biosafety/publications/bmbl5/BMBL5_sect_VIII_a.pdf</t>
  </si>
  <si>
    <t>http://www.plospathogens.org/article/info%3Adoi%2F10.1371%2Fjournal.ppat.1002519</t>
  </si>
  <si>
    <t>https://www.cdc.gov/sars/about/faq.html</t>
  </si>
  <si>
    <t>&lt; 10^3 S. pyogenes</t>
  </si>
  <si>
    <t>Second source says 1-4, average 2.5</t>
  </si>
  <si>
    <t>One cercariae, S. mansoni</t>
  </si>
  <si>
    <t>Second source says 14-42</t>
  </si>
  <si>
    <t>https://www.cdc.gov/parasites/schistosomiasis/health_professionals/index.html</t>
  </si>
  <si>
    <t>&lt; 500 S. sonnei, &lt; 140 S. flexneri, &lt; 10 for virulent strains</t>
  </si>
  <si>
    <t>100 S. flexneri</t>
  </si>
  <si>
    <t>http://www.plospathogens.org/article/info%3Adoi%2F10.1371%2Fjournal.ppat.1002531</t>
  </si>
  <si>
    <t>https://www.foodsafety.gov/poisoning/causes/bacteriaviruses/shigella/index.html</t>
  </si>
  <si>
    <t>3-500 min</t>
  </si>
  <si>
    <t>https://microbewiki.kenyon.edu/index.php/African_Trypanosomiasis</t>
  </si>
  <si>
    <t>Second source says 7-14 days</t>
  </si>
  <si>
    <t>Second source says several months</t>
  </si>
  <si>
    <t>http://www.absa.org/abj/abj/040903nicas.pdf</t>
  </si>
  <si>
    <t>http://www.ncbi.nlm.nih.gov/pmc/articles/PMC1360276/</t>
  </si>
  <si>
    <t>https://www.google.com/url?sa=t&amp;rct=j&amp;q=&amp;esrc=s&amp;source=web&amp;cd=13&amp;ved=0CHkQFjAM&amp;url=http%3A%2F%2Fwww.phac-aspc.gc.ca%2Flab-bio%2Fres%2Fpsds-ftss%2Ftuber-eng.php&amp;ei=KSJEVI_mCqPg7QaIooDgBg&amp;usg=AFQjCNFifPMWHqE30pqhPTge6aPlMeTVug&amp;sig2=om5rubwGRsmTwETKmR05oA</t>
  </si>
  <si>
    <t>http://www.plospathogens.org/article/info%3Adoi%2F10.1371%2Fjournal.ppat.1002514</t>
  </si>
  <si>
    <t>http://www.plospathogens.org/article/info%3Adoi%2F10.1371%2Fjournal.ppat.1002515</t>
  </si>
  <si>
    <t>http://www.phac-aspc.gc.ca/lab-bio/res/psds-ftss/salmonella-ent-eng.php</t>
  </si>
  <si>
    <t>http://www.plospathogens.org/article/info%3Adoi%2F10.1371%2Fjournal.ppat.1002525</t>
  </si>
  <si>
    <t>http://www.plospathogens.org/article/info%3Adoi%2F10.1371%2Fjournal.ppat.1002526</t>
  </si>
  <si>
    <t>low</t>
  </si>
  <si>
    <t>http://journals.plos.org/plosone/article?id=10.1371/journal.pone.0023664</t>
  </si>
  <si>
    <t>https://ecdc.europa.eu/en/vcjd/facts</t>
  </si>
  <si>
    <t>One viral unit (via the intramuscular route)</t>
  </si>
  <si>
    <t>https://www.canada.ca/en/public-health/services/laboratory-biosafety-biosecurity/pathogen-safety-data-sheets-risk-assessment/west-nile-virus.html</t>
  </si>
  <si>
    <t>https://www.google.com/url?sa=t&amp;rct=j&amp;q=&amp;esrc=s&amp;source=web&amp;cd=23&amp;ved=0CMUBEBYwFg&amp;url=http%3A%2F%2Fwww.phac-aspc.gc.ca%2Flab-bio%2Fres%2Fpsds-ftss%2Fbordetella-pertussis-eng.php&amp;ei=KSJEVI_mCqPg7QaIooDgBg&amp;usg=AFQjCNFEMnwoU5HbhHgLtrfXp7JJxY6zfA&amp;sig2=t9soKF3TSHfUWcMOLbNnRQ</t>
  </si>
  <si>
    <t>http://www.plospathogens.org/article/info%3Adoi%2F10.1371%2Fjournal.ppat.1002518</t>
  </si>
  <si>
    <t>Public Health Canada: 7-10 days with range 4-21 days</t>
  </si>
  <si>
    <t>https://en.wikipedia.org/wiki/Bordetella_pertussis#cite_note-1</t>
  </si>
  <si>
    <t>A single bite of an infected mosquito is enough; median infectious dose in guinea pigs: 10^3.5 PFU. A dose-dependent infection was observed in all inoculated guinea pigs: 100%, 75%, and 25% of the animals inoculated with 10^5, 10^4, and 10^3 plaque-forming unit (PFU) of ZIKV developed viremia, while no viremia was detected in animals inoculated with 10^2 PFU of ZIKV</t>
  </si>
  <si>
    <t>http://www.odh.ohio.gov/pdf/IDCM/zika.pdf</t>
  </si>
  <si>
    <t>https://www.ncbi.nlm.nih.gov/pmc/articles/PMC5698318/</t>
  </si>
  <si>
    <t>Second source says 5-8, average 6.5</t>
  </si>
  <si>
    <t>https://wwwnc.cdc.gov/eid/article/23/5/16-1715_article</t>
  </si>
  <si>
    <t>http://www.plospathogens.org/article/info%3Adoi%2F10.1371%2Fjournal.ppat.1002523</t>
  </si>
  <si>
    <t>Incidence_note</t>
  </si>
  <si>
    <t>Incidence_src1</t>
  </si>
  <si>
    <t>Incidence_src2</t>
  </si>
  <si>
    <t>Incidence_src3</t>
  </si>
  <si>
    <t>Incidence_src4</t>
  </si>
  <si>
    <t>US: 2011. EU/EEA: 2011-12, 124,000 cases per year, underdiagnosed, 3% mortality, 3,700 deaths per year.</t>
  </si>
  <si>
    <t>http://www.nejm.org/doi/full/10.1056/NEJMoa1408913</t>
  </si>
  <si>
    <t>https://ecdc.europa.eu/en/news-events/clostridium-difficile-infection-europe-highlights-disease-surveillance-published-part</t>
  </si>
  <si>
    <t>Global: 2010.Europe: confirmed cases EU 2014. US: campylobacteriosis cases, based on 10 years of outbreak data (1998 to 2008), was estimated to be 845,024 cases annually, resulting in 8,463 hospitalizations and 76 deaths</t>
  </si>
  <si>
    <t>https://ecdc.europa.eu/en/publications-data/campylobacteriosis-annual-epidemiological-report-2016-2014-data</t>
  </si>
  <si>
    <t>http://cmr.asm.org/content/28/3/687.full</t>
  </si>
  <si>
    <t>2016, both sexes, Varicella and herpes zoster (Chickenpox and shingles)</t>
  </si>
  <si>
    <t>693,000 suspected, 2015. 1m estimate</t>
  </si>
  <si>
    <t>http://www.who.int/vector-control/burden_vector-borne_diseases.pdf</t>
  </si>
  <si>
    <t>https://www.medscape.com/viewarticle/774865_9</t>
  </si>
  <si>
    <t>Global: 2010, Vibrio cholerae. The number of cases reported to WHO is much lower: 132,121 in 2016</t>
  </si>
  <si>
    <t>http://www.who.int/mediacentre/factsheets/fs107/en/</t>
  </si>
  <si>
    <t>2016, both sexes</t>
  </si>
  <si>
    <t>2016 global reported cases</t>
  </si>
  <si>
    <t>http://www.who.int/immunization/monitoring_surveillance/burden/diphtheria/en/</t>
  </si>
  <si>
    <t>Global: 2010. Enteropathogenic + enterotoxigenic + shiga-toxin producing E coli.</t>
  </si>
  <si>
    <t>2016, both sexes, Cystic echinococcosis</t>
  </si>
  <si>
    <t>2010 estimate. 91% of cases in China. "Most of these cases are in regions where there is little treatment available and therefore will be fatal cases."</t>
  </si>
  <si>
    <t>https://www.ncbi.nlm.nih.gov/pmc/articles/PMC2889826/</t>
  </si>
  <si>
    <t>2016, both sexes, Guinea worm disease</t>
  </si>
  <si>
    <t xml:space="preserve">According to the statistics from National Health and Family Planning Commission of China from 2008 to 2013, more than 9 million cases of HFMD were reported, resulting in around 2,700 reported deaths. </t>
  </si>
  <si>
    <t>https://www.impatientoptimists.org/Posts/2016/01/Severe-Hand-Foot-and-Mouth-Disease-HFMD-is-now-vaccinepreventable-at-least-in-China#.WmX9t5OFii4</t>
  </si>
  <si>
    <t>EU: confirmed cases 2014</t>
  </si>
  <si>
    <t>https://ecdc.europa.eu/en/publications-data/hantavirus-infection-annual-epidemiological-report-2016-2014-data</t>
  </si>
  <si>
    <t>https://www.canada.ca/en/public-health/services/laboratory-biosafety-biosecurity/pathogen-safety-data-sheets-risk-assessment/hantavirus.html</t>
  </si>
  <si>
    <t>A chronic infection so incidence is not the relevant metric. Prevalence 1.5 billion i.e. 1.5 billion people globally - 24% of world's population - are infected with soil-transmitted helminths. Another source says 1.7 billion in 2010: Globally, an estimated 438.9 million people (95% Credible Interval (CI), 406.3 - 480.2 million) were infected with hookworm in 2010, 819.0 million (95% CI, 771.7 – 891.6 million) with A. lumbricoides and 464.6 million (95% CI, 429.6 – 508.0 million) with T. trichiura.</t>
  </si>
  <si>
    <t>http://www.who.int/mediacentre/factsheets/fs366/en/</t>
  </si>
  <si>
    <t>2016, both sexes, Acute hepatitis A.</t>
  </si>
  <si>
    <t>2016, both sexes, all HIV/AIDS</t>
  </si>
  <si>
    <t>WHO: 3-5 million cases of severe illness</t>
  </si>
  <si>
    <t>http://www.who.int/mediacentre/factsheets/fs211/en/</t>
  </si>
  <si>
    <t>2016, both sexes, all forms of disease</t>
  </si>
  <si>
    <t xml:space="preserve">2016, both sexes. Elimination of leprosy as public health problem (defined as a registered prevalence of less than 1 case per 10 000 population) was achieved globally in 2000. </t>
  </si>
  <si>
    <t>Europe: 360,000 cases reported over last 2 decades, or about 18,000 per year. 2016: global estimate of disease burden and incidence does not exist, with previous reports of incidence in Europe having only included an overview of selected countries. US: 2013</t>
  </si>
  <si>
    <t>https://ecdc.europa.eu/sites/portal/files/media/en/healthtopics/vectors/world-health-day-2014/Documents/factsheet-lyme-borreliosis.pdf</t>
  </si>
  <si>
    <t>https://watermark.silverchair.com/fdw017.pdf?token=AQECAHi208BE49Ooan9kkhW_Ercy7Dm3ZL_9Cf3qfKAc485ysgAAAbAwggGsBgkqhkiG9w0BBwagggGdMIIBmQIBADCCAZIGCSqGSIb3DQEHATAeBglghkgBZQMEAS4wEQQMCcZhv00i_Cu3UEMCAgEQgIIBYwX0V2zG9_2VOdnhwXR3W2K9XfE9Y_q_6fqa8n4XS80FR3dbIruAhV3aFA_EQI_p7EIV15ljAITbmHByJGvnAf2EpITvlyqDmhgy-Tm2QyXcqdhUFqBhF7-MOgYS-Rroh0YL0EBCzWQbj57UECBJqK_BlHlibZlaACRv1WpChTbYTyFAw-cMwroKBFBv5O-a0YJW97l5x0W_2kxwZ1GwNM9wVjZLWOQiqSSRCZbcB2xkvr70mo4BD1PfSgNCp0bGah-ggPlD0QZKkpO-GOWBF9Rs2fmWTZ41MNNPDKMI1LZyHFKFZXRHcncW_4DnZ4S6JhpQgAR6JA2zLjUAgjbp0xnLKBS_RZyBdCBGwJGcea2Tg-fqKDHMTADpzeDeZbgAIF8ITodgLwOIpbV3OYBXUcv5NX5YCXoUxJ3sjeAgOKgmmxvAIcJumDiyPcajYLVFWAZIBjXZ9-NXR1vZjD8keonDLDM</t>
  </si>
  <si>
    <t>https://entomologytoday.org/2013/08/19/cdc-estimates-300000-lyme-disease-cases-in-u-s-each-year/</t>
  </si>
  <si>
    <t>2016, both sexes, all Malaria types</t>
  </si>
  <si>
    <t>Based on WHO list of major outbreaks since 1967 (but includes outbreaks with only one case as 'major'), only cases since 2000 counted, average per year</t>
  </si>
  <si>
    <t>2123 lab-confirmed cases globally 2012-27 Sep 2017 (5.5 years), at least 740 deaths</t>
  </si>
  <si>
    <t>http://www.who.int/emergencies/mers-cov/en/</t>
  </si>
  <si>
    <t>2017. US cases spiked in 2016 and 2017, especially among college students.</t>
  </si>
  <si>
    <t>https://www.cdc.gov/mumps/outbreaks.html</t>
  </si>
  <si>
    <t>https://www.scientificamerican.com/article/whats-behind-the-2016-mumps-spike-in-the-u-s/</t>
  </si>
  <si>
    <t>Global: 2010</t>
  </si>
  <si>
    <t>2010-2015 average, all plague types. WHO: Between 1 January 2010 and 31 December 2015, 3248 cases of plague in humans were reported, resulting in 584 deaths</t>
  </si>
  <si>
    <t>http://www.who.int/wer/2016/wer9108.pdf?ua=1</t>
  </si>
  <si>
    <t>Disease is on verge of eradication. Only 21 reported cases of wild polio virus in 2017 (37 in 2016). However there were 86 reported cases of circulating vaccine-derived poliovirus (cVPDV) in 2017, mostly in Syria. What is this? WHO: "On rare occasions, if a population is seriously under-immunized, an excreted vaccine-virus can continue to circulate for an extended period of time. The longer it is allowed to survive, the more genetic changes it undergoes. In very rare instances, the vaccine-virus can genetically change into a form that can paralyse – this is what is known as a circulating vaccine-derived poliovirus (cVDPV)."</t>
  </si>
  <si>
    <t>http://www.who.int/mediacentre/factsheets/fs114/en/</t>
  </si>
  <si>
    <t>http://polioeradication.org/polio-today/polio-now/</t>
  </si>
  <si>
    <t>http://www.who.int/features/qa/64/en/</t>
  </si>
  <si>
    <t>2016, both sexes, all Rabies</t>
  </si>
  <si>
    <t>Global: 2010, Salmonella enterica non-typhoidal + Salmonella enterica invasive non-typhoidal</t>
  </si>
  <si>
    <t>since 2004, no new cases anywhere in world.</t>
  </si>
  <si>
    <t>http://www.cdc.gov/sars/media/</t>
  </si>
  <si>
    <t>Approx.</t>
  </si>
  <si>
    <t>https://www.ncbi.nlm.nih.gov/books/NBK343616/</t>
  </si>
  <si>
    <t>2016, both sexes, African trypanosomiasis</t>
  </si>
  <si>
    <t>Eradicated</t>
  </si>
  <si>
    <t>https://www.cdc.gov/smallpox/history/history.html</t>
  </si>
  <si>
    <t>2016, both sexes, all Syphilis</t>
  </si>
  <si>
    <t>On average 1996-2018. 231 cases ever reported (to 4 Dec 2017), 178 in the UK. First case reported 1996 (22 years to 2018). Every case so far has been fatal.</t>
  </si>
  <si>
    <t>https://www.cjd.ed.ac.uk/sites/default/files/worldfigs.pdf</t>
  </si>
  <si>
    <t>2017 global. 2013 US</t>
  </si>
  <si>
    <t>https://www.hindawi.com/journals/bmri/2015/376230/</t>
  </si>
  <si>
    <t>Suspected, Americas, 2015</t>
  </si>
  <si>
    <t>2016, both sexes, all ages</t>
  </si>
  <si>
    <t>Prevalence_year</t>
  </si>
  <si>
    <t>Prevalence_note</t>
  </si>
  <si>
    <t>Prevalence_src</t>
  </si>
  <si>
    <t>2016</t>
  </si>
  <si>
    <t>http://ghdx.healthdata.org/gbd-results-tool?params=gbd-api-2016-permalink/9596ca363cec4634d39a9dfb1bff0af1</t>
  </si>
  <si>
    <t>http://ghdx.healthdata.org/gbd-results-tool?params=gbd-api-2016-permalink/4e810f878d77f018872416107ff1c1de</t>
  </si>
  <si>
    <t>http://ghdx.healthdata.org/gbd-results-tool?params=gbd-api-2016-permalink/a6fa7b12b59f7f5aecdf0a3a5ed26875</t>
  </si>
  <si>
    <t>http://ghdx.healthdata.org/gbd-results-tool?params=gbd-api-2016-permalink/6e6b407f8a21b70a86ee5a0829e75351</t>
  </si>
  <si>
    <t>http://ghdx.healthdata.org/gbd-results-tool?params=gbd-api-2016-permalink/d461cf9b36a12b80986fe68cddd7e7dc</t>
  </si>
  <si>
    <t>2018</t>
  </si>
  <si>
    <t>http://www.who.int/news-room/fact-sheets/detail/echinococcosis</t>
  </si>
  <si>
    <t>http://ghdx.healthdata.org/gbd-results-tool?params=gbd-api-2016-permalink/ea37f3efab5a448e21ba25a3fdbe9a54</t>
  </si>
  <si>
    <t>Refers to STH (soil-transmitted helminth) infections only</t>
  </si>
  <si>
    <t>http://www.who.int/news-room/fact-sheets/detail/soil-transmitted-helminth-infections</t>
  </si>
  <si>
    <t>http://ghdx.healthdata.org/gbd-results-tool?params=gbd-api-2016-permalink/7df2a7a48609a04b742f6c4e97ab6685</t>
  </si>
  <si>
    <t>http://ghdx.healthdata.org/gbd-results-tool?params=gbd-api-2016-permalink/6e420a8d9f200471fc00b6e7ec927f60</t>
  </si>
  <si>
    <t>http://ghdx.healthdata.org/gbd-results-tool?params=gbd-api-2016-permalink/7c1d49c8ff73e181cfad83f334815565</t>
  </si>
  <si>
    <t>http://ghdx.healthdata.org/gbd-results-tool?params=gbd-api-2016-permalink/976d669e82e5ac8a94a6d0c6fb966270</t>
  </si>
  <si>
    <t>http://ghdx.healthdata.org/gbd-results-tool?params=gbd-api-2016-permalink/64a102d1e099b0c6883eb3e21f1aee73</t>
  </si>
  <si>
    <t>http://ghdx.healthdata.org/gbd-results-tool?params=gbd-api-2016-permalink/8f6860f75b16384536f25b46b7189d90</t>
  </si>
  <si>
    <t>http://ghdx.healthdata.org/gbd-results-tool?params=gbd-api-2016-permalink/e1e3f1d888adbcf25c1ebb5117e115d8</t>
  </si>
  <si>
    <t>http://ghdx.healthdata.org/gbd-results-tool?params=gbd-api-2016-permalink/aac5f49bfd376572385d1d481258403e</t>
  </si>
  <si>
    <t>http://ghdx.healthdata.org/gbd-results-tool?params=gbd-api-2016-permalink/120d2de825df17f73d462b3f9d952afe</t>
  </si>
  <si>
    <t>http://ghdx.healthdata.org/gbd-results-tool?params=gbd-api-2016-permalink/4d15c8749b842c1f27fb25ef93ae21ec</t>
  </si>
  <si>
    <t>http://ghdx.healthdata.org/gbd-results-tool?params=gbd-api-2016-permalink/506a2486135f0a520fe37166d62fb4b2</t>
  </si>
  <si>
    <t>http://ghdx.healthdata.org/gbd-results-tool?params=gbd-api-2016-permalink/9bfb45c87fa912b7721255060d8ee4dd</t>
  </si>
  <si>
    <t>http://ghdx.healthdata.org/gbd-results-tool?params=gbd-api-2016-permalink/0121e635754eadb82688eb1d43ab4a26</t>
  </si>
  <si>
    <t>Excludes latent TB. For info on the difference, see https://www.cdc.gov/tb/publications/factsheets/general/ltbiandactivetb.htm</t>
  </si>
  <si>
    <t>http://ghdx.healthdata.org/gbd-results-tool?params=gbd-api-2016-permalink/2ee29525b9347db49362102f124576e4</t>
  </si>
  <si>
    <t>http://ghdx.healthdata.org/gbd-results-tool?params=gbd-api-2016-permalink/60be23b1bafde0877903d210feff0d64</t>
  </si>
  <si>
    <t>http://ghdx.healthdata.org/gbd-results-tool?params=gbd-api-2016-permalink/c1becbd2cb48fb09a7ee005744f6810a</t>
  </si>
  <si>
    <t>http://ghdx.healthdata.org/gbd-results-tool?params=gbd-api-2016-permalink/5c9cb33abd6a0c09df1883e4c14c808f</t>
  </si>
  <si>
    <t>http://ghdx.healthdata.org/gbd-results-tool?params=gbd-api-2016-permalink/7ded12b7e8ca85433d646936108e1c6c</t>
  </si>
  <si>
    <t>http://ghdx.healthdata.org/gbd-results-tool?params=gbd-api-2016-permalink/b01c0fcb980f6073f134f1cd8fca8e63</t>
  </si>
  <si>
    <t>http://ghdx.healthdata.org/gbd-results-tool?params=gbd-api-2016-permalink/e63c24b716c11255111afa8269cada19</t>
  </si>
  <si>
    <t>http://ghdx.healthdata.org/gbd-results-tool?params=gbd-api-2016-permalink/c62419aaea44591b16caf17d4acfe82c</t>
  </si>
  <si>
    <t>DALYs_note</t>
  </si>
  <si>
    <t>DALYs_src1</t>
  </si>
  <si>
    <t>DALYs_src2</t>
  </si>
  <si>
    <t>2016, Varicella and herpes zoster</t>
  </si>
  <si>
    <t>Global: 2010. Enterpathogenic + enterotoxic + shiga toxin producing</t>
  </si>
  <si>
    <t>2016, Cystic echinococcosis</t>
  </si>
  <si>
    <t>2010. This brings the DALYs contributed by STH to 5.18 million in 2010, with 3.23 caused by hookworm, 1.31 by A. lumbricoides and 0.64 by T. trichiura. Another source says 4.98 million.</t>
  </si>
  <si>
    <t>2016, Acute</t>
  </si>
  <si>
    <t>2016, All HIV/AIDS</t>
  </si>
  <si>
    <t>2016, All malaria</t>
  </si>
  <si>
    <t>2016, All rabies</t>
  </si>
  <si>
    <t>147 DALYs per 1000 children in low and middle income countries</t>
  </si>
  <si>
    <t>https://academic.oup.com/jid/article/200/Supplement_1/S16/847728</t>
  </si>
  <si>
    <t>2016, African trypanosomiasis</t>
  </si>
  <si>
    <t>2016, All syphilis</t>
  </si>
  <si>
    <t>2016, All tuberculosis</t>
  </si>
  <si>
    <t>Fatal_note</t>
  </si>
  <si>
    <t>Fatal_src1</t>
  </si>
  <si>
    <t>Fatal_src2</t>
  </si>
  <si>
    <t>Fatal_src3</t>
  </si>
  <si>
    <t>Fatal_src4</t>
  </si>
  <si>
    <t>Fatal_src5</t>
  </si>
  <si>
    <t>Fatal_src6</t>
  </si>
  <si>
    <t>https://www.ncbi.nlm.nih.gov/pmc/articles/PMC3614207/</t>
  </si>
  <si>
    <t>There occured an outbreak among livestock in Sverdlovsk near a Soviet Microbiology Facility in 1979, with some of the surrounding population subsequently developing gastrointestinal anthrax after eating contaminated meat or cutaneous anthrax after contact with diseased animal. This outbreak caused 96 cases of human anthrax, of these 79 were said to be gastrointestinal (of which 64 were fatal) and the remainder cutaneous. This epidemic represented the largest documented outbreak of human anthrax in history.</t>
  </si>
  <si>
    <t>Approximately 29,000 patients died within 30 days of the initial diagnosis of C. difficile.  Of those, about 15,000 deaths were estimated to be directly attributable to C. difficile infections, making C. difficile a very important cause of infectious disease death in the United States. EU/EEA: 2011-12, 124,000 cases per year, underdiagnosed, 3% mortality, 3,700 deaths per year</t>
  </si>
  <si>
    <t>http://www.aricjournal.com/content/1/1/20</t>
  </si>
  <si>
    <t>http://www.nhs.uk/chq/Pages/how-long-do-bacteria-and-viruses-live-outside-the-body.aspx</t>
  </si>
  <si>
    <t>http://www.ncbi.nlm.nih.gov/pubmed/21558767</t>
  </si>
  <si>
    <t>http://www.cdc.gov/media/releases/2015/p0225-clostridium-difficile.html</t>
  </si>
  <si>
    <t>Global: 2010. US: 1998-2008</t>
  </si>
  <si>
    <t>http://www.phac-aspc.gc.ca/lab-bio/res/psds-ftss/campylobacter-coli-eng.php</t>
  </si>
  <si>
    <t>http://www.mssanz.org.au/modsim2011/B2/parshotam.pdf</t>
  </si>
  <si>
    <t>2016, Varicella and herpes zoster (Chickenpox and shingles)</t>
  </si>
  <si>
    <t>Approximate</t>
  </si>
  <si>
    <t>https://ecdc.europa.eu/sites/portal/files/media/en/publications/Publications/0804_MER_Chikungunya_Modelling.pdf</t>
  </si>
  <si>
    <t>Global: 2016. The number of deaths reported to WHO is much lower: 2420 in 2016. Many cholera deaths are not recorded.</t>
  </si>
  <si>
    <t>http://www.who.int/gho/epidemic_diseases/cholera/deaths_text/en/</t>
  </si>
  <si>
    <t>http://books.google.co.uk/books?id=5uMf4qCmghEC&amp;pg=PA201&amp;lpg=PA201&amp;dq=rhinovirus+%22basic+reproductive+number%22+OR+%22basic+reproductive+rate%22&amp;source=bl&amp;ots=M5hiyWlzzL&amp;sig=NG0Ydv1t-UJ3o1GGGeyLMkP5KHE&amp;hl=en&amp;sa=X&amp;ei=hpo3VLWrJebB7Aa9xIHIBw&amp;redir_esc=y#v=onepage&amp;q=rhinovirus%20%22basic%20reproductive%20number%22%20OR%20%22basic%20reproductive%20rate%22&amp;f=false</t>
  </si>
  <si>
    <t>2016. Global dengue incidence has increased precipitously over the last five decades and severe dengue cases have also expanded.</t>
  </si>
  <si>
    <t>https://www.ncbi.nlm.nih.gov/pmc/articles/PMC3753061/</t>
  </si>
  <si>
    <t>2016. The United States recorded 206,000 cases of diphtheria in 1921, resulting in 15,520 deaths. Starting in the 1920s, diphtheria rates dropped quickly due to the widespread use of vaccines.</t>
  </si>
  <si>
    <t>http://aem.asm.org/content/69/7/3687</t>
  </si>
  <si>
    <t>http://www.who.int/mediacentre/factsheets/fs125/en/</t>
  </si>
  <si>
    <t>2014-16 outbreak killed 11310 total so this 1/3 of total</t>
  </si>
  <si>
    <t>https://www.cdc.gov/vhf/ebola/outbreaks/2014-west-africa/case-counts.html</t>
  </si>
  <si>
    <t>Calculated using CFR as 63% of incidence (probably an underestimate since most cases occur in regions where there is little treatment and will therefore be fatal).</t>
  </si>
  <si>
    <t>Based on 3.5million cases and estimated 0.1% mortality rate</t>
  </si>
  <si>
    <t>https://www.ncbi.nlm.nih.gov/pmc/articles/PMC332717/</t>
  </si>
  <si>
    <t>http://wwwnc.cdc.gov/eid/article/9/1/02-0112_article</t>
  </si>
  <si>
    <t>http://www.antimicrobialtestlaboratories.com/coxsackievirus.htm</t>
  </si>
  <si>
    <t>http://www.phac-aspc.gc.ca/lab-bio/res/psds-ftss/msds44e-eng.php</t>
  </si>
  <si>
    <t>http://www.who.int/water_sanitation_health/bathing/recreadischap6.pdf</t>
  </si>
  <si>
    <t>US: 2016</t>
  </si>
  <si>
    <t>https://books.google.co.uk/books?id=vYxFAAAAYAAJ&amp;q=hantavirus+r0+OR+%22basic+reproduction+number%22+OR+%22basic+reproductive+rate%22&amp;dq=hantavirus+r0+OR+%22basic+reproduction+number%22+OR+%22basic+reproductive+rate%22&amp;hl=en&amp;sa=X&amp;ved=0ahUKEwjuvLuhhsnYAhUGI8AKHTijDfIQ6AEIYjAN</t>
  </si>
  <si>
    <t>https://www.cdc.gov/hantavirus/technical/hanta/virology.html</t>
  </si>
  <si>
    <t>https://www.ccohs.ca/oshanswers/diseases/hantavir.html</t>
  </si>
  <si>
    <t>https://www.cdc.gov/hantavirus/technical/hps/faq.html</t>
  </si>
  <si>
    <t>https://emedicine.medscape.com/article/236425-clinical</t>
  </si>
  <si>
    <t>https://www.cdc.gov/hantavirus/surveillance/annual-cases.html#modalIdString_CDCTable_0</t>
  </si>
  <si>
    <t>2010 - appears to be most recent data available. All deaths due to A. lumbricoides.</t>
  </si>
  <si>
    <t>2016, All HIV/AIDS. In 2016, 1 million [830 000–1.2 million] people died from AIDS-related illnesses worldwide, compared to 1.9 million [1.7 million–2.2 million] in 2005 and 1.5 million [1.3 million–1.7 million] in 2010.</t>
  </si>
  <si>
    <t>http://www.unaids.org/en/resources/fact-sheet</t>
  </si>
  <si>
    <t>http://www.nature.com/srep/2013/130710/srep02175/full/srep02175.html</t>
  </si>
  <si>
    <t>http://www.who.int/influenza/human_animal_interface/2017_12_07_tableH5N1.pdf?ua=1</t>
  </si>
  <si>
    <t>WHO: 290,000-650,000 deaths annually</t>
  </si>
  <si>
    <t>http://www.phac-aspc.gc.ca/lab-bio/res/psds-ftss/influenza-grippe-b-c-eng.php</t>
  </si>
  <si>
    <t>http://en.wikipedia.org/wiki/Basic_reproduction_number</t>
  </si>
  <si>
    <t>est. 50-100m, 1918-19, 650,000 in US</t>
  </si>
  <si>
    <t>http://wwwnc.cdc.gov/eid/article/12/1/05-0979_article</t>
  </si>
  <si>
    <t>2009 was first year virus circulated. Between 151,700 and 575,400 deaths in 2009.</t>
  </si>
  <si>
    <t>http://www.panama-guide.com/article.php/20090517152331424</t>
  </si>
  <si>
    <t>http://www.thelancet.com/journals/laninf/article/PIIS1473-3099(12)70121-4/fulltext</t>
  </si>
  <si>
    <t xml:space="preserve">Elimination of leprosy as public health problem (defined as a registered prevalence of less than 1 case per 10 000 population) was achieved globally in 2000. </t>
  </si>
  <si>
    <t>On increase in US and Europe</t>
  </si>
  <si>
    <t>http://www.cdc.gov/anaplasmosis/stats/</t>
  </si>
  <si>
    <t>https://www.rollingstone.com/culture/features/lyme-disease-inside-americas-mysterious-epidemic-w487776</t>
  </si>
  <si>
    <t xml:space="preserve">Although it rarely causes death, lymphatic filariasis is a major cause of suffering and disability. </t>
  </si>
  <si>
    <t>http://www.thelancet.com/journals/lancet/article/PIIS0140-6736(12)60034-8/abstract</t>
  </si>
  <si>
    <t xml:space="preserve">2016. Before the introduction of measles vaccine in 1963 and widespread vaccination, major epidemics occurred approximately every 2–3 years and measles caused an estimated 2.6 million deaths each year. During 2000–2016, measles vaccination prevented an estimated 20.4 million deaths. </t>
  </si>
  <si>
    <t>https://www.cdc.gov/measles/downloads/measlesdataandstatsslideset.pdf</t>
  </si>
  <si>
    <t>http://www.who.int/mediacentre/factsheets/fs286/en/</t>
  </si>
  <si>
    <t xml:space="preserve">June 2013-June 2014. 209 deaths to 11 June, 2014 minus 38 deaths to 20 June, 2013. </t>
  </si>
  <si>
    <t>http://www.who.int/emergencies/mers-cov/risk-assessment-july-2017.pdf</t>
  </si>
  <si>
    <t>http://www.who.int/csr/disease/coronavirus_infections/MERS-CoV_summary_update_20140611.pdf</t>
  </si>
  <si>
    <t>http://www.who.int/csr/disease/coronavirus_infections/update_20130620/en/</t>
  </si>
  <si>
    <t>http://www.eurosurveillance.org/ViewArticle.aspx?ArticleId=20590</t>
  </si>
  <si>
    <t>http://www.sciencedirect.com/science/article/pii/S120197121401491X</t>
  </si>
  <si>
    <t xml:space="preserve">Global deaths currently attributed to antimicrobial resistance. // 'people with MRSA (methicillin-resistant Staphylococcus aureus) are estimated to be 64% more likely to die than people with a non-resistant form of the infection' WHO / </t>
  </si>
  <si>
    <t>http://www.phac-aspc.gc.ca/lab-bio/res/psds-ftss/staphylococcus-aureus-eng.php</t>
  </si>
  <si>
    <t>http://www.crd.york.ac.uk/crdweb/ShowRecord.asp?ID=22010001059#.VDeZP9R4q5w</t>
  </si>
  <si>
    <t>http://www.who.int/mediacentre/news/releases/2014/amr-report/en/</t>
  </si>
  <si>
    <t>https://amr-review.org/sites/default/files/AMR%20Review%20Paper%20-%20Tackling%20a%20crisis%20for%20the%20health%20and%20wealth%20of%20nations_1.pdf</t>
  </si>
  <si>
    <t>http://www.health.gov.au/internet/immunise/publishing.nsf/content/handbook10-4-11</t>
  </si>
  <si>
    <t>http://www.cdc.gov/hicpac/norovirus/tables/evidence-table-q3-ron.html</t>
  </si>
  <si>
    <t>http://wwwnc.cdc.gov/eid/article/19/8/13-0472-t3</t>
  </si>
  <si>
    <t>https://www.cdc.gov/hai/pdfs/norovirus/229110-ANoroCaseFactSheet508.pdf</t>
  </si>
  <si>
    <t>Global: 2010-2015 average, all plague types. WHO: Between 1 January 2010 and 31 December 2015, 3248 cases of plague in humans were reported, resulting in 584 deaths. Est. 30m people in five years 1347-1353 Europe.</t>
  </si>
  <si>
    <t>http://www.plosone.org/article/info%3Adoi%2F10.1371%2Fjournal.pone.0008401</t>
  </si>
  <si>
    <t>https://www.wired.com/2001/10/black-deaths-gene-code-cracked/</t>
  </si>
  <si>
    <t>https://www.nature.com/articles/nature10549</t>
  </si>
  <si>
    <t>Global: 2010-2015 average, all plague types. WHO: Between 1 January 2010 and 31 December 2015, 3248 cases of plague in humans were reported, resulting in 584 deaths</t>
  </si>
  <si>
    <t>http://www.researchgate.net/publication/6993284_Transmission_potential_of_primary_pneumonic_plague_time_inhomogeneous_evaluation_based_on_historical_documents_of_the_transmission_network</t>
  </si>
  <si>
    <t>http://www.cfsph.iastate.edu/Factsheets/pdfs/plague.pdf</t>
  </si>
  <si>
    <t>WHO estimate for 2005, no more recent data, (all pneumococcal infections)</t>
  </si>
  <si>
    <t>http://www.who.int/ith/diseases/pneumococcal/en/</t>
  </si>
  <si>
    <t>350 000 estimated incidences in 1988 - WHO estimate 5-10% of cases lead to death so I took 7.5% of 350,000</t>
  </si>
  <si>
    <t xml:space="preserve">2013, *children &lt;5 only. Deaths are falling: As of April 2016, the World Health Organization estimates that globally 215 000 (197 000 - 233 000) child deaths occurred during 2013 due to rotavirus infection compared to 528 000 (465 000 – 591 000) in 2000. </t>
  </si>
  <si>
    <t>http://www.who.int/immunization/monitoring_surveillance/global_rota_mortality_CID_2016.pdf</t>
  </si>
  <si>
    <t>http://www.plosone.org/article/info%3Adoi%2F10.1371%2Fjournal.pone.0042320#pone-0042320-t003</t>
  </si>
  <si>
    <t>http://wwwnc.cdc.gov/eid/article/20/1/13-0019_article</t>
  </si>
  <si>
    <t>http://wwwnc.cdc.gov/travel/yellowbook/2014/chapter-3-infectious-diseases-related-to-travel/salmonellosis-nontyphoidal</t>
  </si>
  <si>
    <t>http://www.sciencedirect.com/science/article/pii/S002555641300148X</t>
  </si>
  <si>
    <t>since 2004, no new cases anywhere in world. http://www.cdc.gov/sars/media/</t>
  </si>
  <si>
    <t>https://www.cdc.gov/sars/about/fs-sars.html</t>
  </si>
  <si>
    <t>http://wwwnc.cdc.gov/eid/article/11/8/pdfs/04-0449.pdf</t>
  </si>
  <si>
    <t>2016. WHO baseline estimate</t>
  </si>
  <si>
    <t>http://www.who.int/mediacentre/factsheets/fs115/en/</t>
  </si>
  <si>
    <t>https://wwwnc.cdc.gov/eid/article/16/11/09-0934_article</t>
  </si>
  <si>
    <t>http://www.who.int/about/bugs_drugs_smoke_chapter_1_smallpox.pdf</t>
  </si>
  <si>
    <t>https://www.tbalert.org/about-tb/tb-in-time/tb-timeline/</t>
  </si>
  <si>
    <t>http://www.eurocjd.ed.ac.uk/surveillance%20data%201.html#vcjd-cases</t>
  </si>
  <si>
    <t>https://www.cdc.gov/pertussis/countries/index.html</t>
  </si>
  <si>
    <t>WHO estimate in 2013 there were 29 000–60 000 deaths</t>
  </si>
  <si>
    <t xml:space="preserve"> To date, there have been no reported deaths associated with Zika virus' - WHO</t>
  </si>
  <si>
    <t>http://www.wpro.who.int/mediacentre/factsheets/fs_05182015_zika/en/</t>
  </si>
  <si>
    <t>ASrc1</t>
  </si>
  <si>
    <t>ASrc2</t>
  </si>
  <si>
    <t>BSrc1</t>
  </si>
  <si>
    <t>BSrc2</t>
  </si>
  <si>
    <t>Src_general</t>
  </si>
  <si>
    <t>Src_general2</t>
  </si>
  <si>
    <t>https://www.google.com/search?sourceid=chrome-psyapi2&amp;ion=1&amp;espv=2&amp;ie=UTF-8&amp;q=anthrax%20case%20fatality%20rate</t>
  </si>
  <si>
    <t>http://www.sanofipasteur.ca/sites/default/files/sites/default/files/pictures/C%20%20diff%20Fact%20Sheet_FINAL.pdf</t>
  </si>
  <si>
    <t>http://wwwnc.cdc.gov/eid/article/18/2/10-1611_article</t>
  </si>
  <si>
    <t>http://www.ncbi.nlm.nih.gov/pmc/articles/PMC1236927/</t>
  </si>
  <si>
    <t>http://en.wikipedia.org/wiki/List_of_human_disease_case_fatality_rates</t>
  </si>
  <si>
    <t>http://www.who.int/denguecontrol/arbo-viral/other_arboviral_chikungunya/en/</t>
  </si>
  <si>
    <t>http://www.who.int/mediacentre/factsheets/fs327/en/</t>
  </si>
  <si>
    <t>http://www.who.int/gho/epidemic_diseases/cholera/case_fatality_rate/en/</t>
  </si>
  <si>
    <t>http://www.phac-aspc.gc.ca/lab-bio/res/psds-ftss/rhinovirus-eng.php</t>
  </si>
  <si>
    <t>http://www.idpjournal.com/content/3/1/12</t>
  </si>
  <si>
    <t>http://www.cdc.gov/diphtheria/clinicians.html</t>
  </si>
  <si>
    <t>http://www.phac-aspc.gc.ca/lab-bio/res/psds-ftss/escherichia-coli-eng.php#footnote14</t>
  </si>
  <si>
    <t>http://www.who.int/dracunculiasis/disease/disease_more/en/</t>
  </si>
  <si>
    <t>https://www.science.gov/topicpages/d/dracunculiasis+guinea+worm.html</t>
  </si>
  <si>
    <t>http://www.ncbi.nlm.nih.gov/pmc/articles/PMC4050796/</t>
  </si>
  <si>
    <t>https://books.google.co.uk/books?id=B58bCAAAQBAJ&amp;pg=PA7&amp;dq=hantavirus+r0+OR+%22basic+reproduction+number%22+OR+%22basic+reproductive+rate%22&amp;hl=en&amp;sa=X&amp;ved=0ahUKEwjuvLuhhsnYAhUGI8AKHTijDfIQ6AEIRTAG#v=onepage&amp;q=hantavirus%20r0%20OR%20%22basic%20reproduction%20number%22%20OR%20%22basic%20reproductive%20rate%22&amp;f=false</t>
  </si>
  <si>
    <t>http://www.who.int/mediacentre/factsheets/fs328/en/</t>
  </si>
  <si>
    <t>http://www.cdc.gov/vaccines/pubs/surv-manual/chpt04-hepb.pdf</t>
  </si>
  <si>
    <t>http://www.aidsmap.com/Wide-variations-between-US-states-in-HIV-mortality-rates/page/2117475/</t>
  </si>
  <si>
    <t>http://en.wikipedia.org/wiki/Influenza_A_virus_subtype_H5N1</t>
  </si>
  <si>
    <t>https://www.google.com/url?sa=t&amp;rct=j&amp;q=&amp;esrc=s&amp;source=web&amp;cd=1&amp;ved=0CCgQFjAA&amp;url=http%3A%2F%2Fcis.uchicago.edu%2Foutreach%2Fsummerinstitute%2Fepidemics%2Fpresentations%2FWeber.ppt&amp;ei=b5U3VNP_DoTP7gb6joGwDQ&amp;usg=AFQjCNFw3QCdUNXC11CgV8_D__3LyaGt5w&amp;sig2=dfHcL3cMQqk-P8xOJqUTrg</t>
  </si>
  <si>
    <t>http://izt.ciens.ucv.ve/ecologia/Archivos/ECO_POB%202008/ECOPO6_2008/Hartemink%20y%20col%202008.pdf</t>
  </si>
  <si>
    <t>http://www.malariajournal.com/content/11/1/19</t>
  </si>
  <si>
    <t>http://en.wikipedia.org/wiki/Measles</t>
  </si>
  <si>
    <t>http://www.medicinenet.com/mrsa_infection/page7.htm</t>
  </si>
  <si>
    <t>http://ocw.jhsph.edu/courses/publichealthbiology/PDFs/Lecture2.pdf</t>
  </si>
  <si>
    <t>http://wwwnc.cdc.gov/eid/article/19/8/13-0465_article</t>
  </si>
  <si>
    <t>https://public.health.oregon.gov/DiseasesConditions/CommunicableDisease/ReportingCommunicableDisease/ReportingGuidelines/Documents/plague.pdf</t>
  </si>
  <si>
    <t>https://www.news-medical.net/health/Pneumonia-Epidemiology.aspx</t>
  </si>
  <si>
    <t>https://ourworldindata.org/polio</t>
  </si>
  <si>
    <t>https://en.wikipedia.org/wiki/Rabies</t>
  </si>
  <si>
    <t>https://en.wikipedia.org/wiki/Puppy_pregnancy_syndrome</t>
  </si>
  <si>
    <t>https://www.scientificamerican.com/article/jeanna-giese-rabies-survivor/</t>
  </si>
  <si>
    <t>http://books.google.co.uk/books?id=TRyXTLXNA2YC&amp;pg=PA662&amp;lpg=PA662&amp;dq=rabies+%22fatality+rate%22+vaccinated&amp;source=bl&amp;ots=sZQ1wRKW68&amp;sig=Cd7arUDNIjuxRgSWLpLfaJHupPI&amp;hl=en&amp;sa=X&amp;ei=zks-VPOGBoKS7AaQ0YCAAw&amp;redir_esc=y#v=onepage&amp;q=rabies%20%22fatality%20rate%22%20vaccinated&amp;f=false</t>
  </si>
  <si>
    <t>http://www.phac-aspc.gc.ca/lab-bio/res/psds-ftss/rotavirus-eng.php</t>
  </si>
  <si>
    <t>http://jid.oxfordjournals.org/content/198/1/109.long</t>
  </si>
  <si>
    <t>http://en.wikipedia.org/wiki/Severe_acute_respiratory_syndrome</t>
  </si>
  <si>
    <t>http://www.emedicinehealth.com/scarlet_fever/page10_em.htm</t>
  </si>
  <si>
    <t>http://www.who.int/mediacentre/factsheets/fs259/en/</t>
  </si>
  <si>
    <t>http://www.who.int/features/qa/52/en/</t>
  </si>
  <si>
    <t>http://en.wikipedia.org/wiki/Syphilis</t>
  </si>
  <si>
    <t>http://en.wikipedia.org/wiki/Tuberculosis</t>
  </si>
  <si>
    <t>https://microbewiki.kenyon.edu/index.php/Salmonella_enterica_serovar_Typhi</t>
  </si>
  <si>
    <t>http://www.plosntds.org/article/info%3Adoi%2F10.1371%2Fjournal.pntd.0002642</t>
  </si>
  <si>
    <t>https://www.canada.ca/en/public-health/services/laboratory-biosafety-biosecurity/pathogen-safety-data-sheets-risk-assessment/creutzfeldt-jakob-agent-kuru-agent.html</t>
  </si>
  <si>
    <t>http://www.who.int/immunization/monitoring_surveillance/burden/vpd/surveillance_type/passive/pertussis_standards/en/</t>
  </si>
  <si>
    <t>http://www.scielo.br/scielo.php?script=sci_arttext&amp;pid=S0034-89102003000400013</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</si>
</sst>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0.0"/>
    <numFmt numFmtId="165" formatCode="#,##0.0000"/>
    <numFmt numFmtId="166" formatCode="#,###"/>
    <numFmt numFmtId="167" formatCode="d-m"/>
    <numFmt numFmtId="168" formatCode="#,##0.0"/>
    <numFmt numFmtId="169" formatCode="0.0%"/>
    <numFmt numFmtId="170" formatCode="0.000%"/>
    <numFmt numFmtId="171" formatCode="#,##0.000"/>
    <numFmt numFmtId="172" formatCode="#,##0.00000"/>
    <numFmt numFmtId="173" formatCode="#,##0.000000"/>
    <numFmt numFmtId="174" formatCode="0.0000%"/>
  </numFmts>
  <fonts count="48">
    <font>
      <sz val="10.0"/>
      <color rgb="FF000000"/>
      <name val="Arial"/>
    </font>
    <font/>
    <font>
      <color rgb="FF000000"/>
    </font>
    <font>
      <b/>
    </font>
    <font>
      <sz val="10.0"/>
      <color rgb="FF000000"/>
    </font>
    <font>
      <sz val="10.0"/>
    </font>
    <font>
      <b/>
      <sz val="10.0"/>
    </font>
    <font>
      <color rgb="FFCCCCCC"/>
    </font>
    <font>
      <sz val="10.0"/>
      <color rgb="FFCCCCCC"/>
    </font>
    <font>
      <b/>
      <color rgb="FF000000"/>
      <name val="Arial"/>
    </font>
    <font>
      <color rgb="FF000000"/>
      <name val="Arial"/>
    </font>
    <font>
      <name val="Arial"/>
    </font>
    <font>
      <b/>
      <sz val="10.0"/>
      <color rgb="FF000000"/>
    </font>
    <font>
      <b/>
      <color rgb="FF000000"/>
    </font>
    <font>
      <b/>
      <sz val="9.0"/>
      <color rgb="FF000000"/>
    </font>
    <font>
      <sz val="9.0"/>
      <color rgb="FF000000"/>
    </font>
    <font>
      <sz val="9.0"/>
      <color rgb="FF999999"/>
    </font>
    <font>
      <u/>
      <color rgb="FF000000"/>
    </font>
    <font>
      <u/>
      <sz val="10.0"/>
      <color rgb="FF000000"/>
    </font>
    <font>
      <u/>
      <color rgb="FF000000"/>
    </font>
    <font>
      <sz val="10.0"/>
      <color rgb="FF000000"/>
      <name val="Helvetica"/>
    </font>
    <font>
      <u/>
      <sz val="10.0"/>
      <color rgb="FF000000"/>
      <name val="Helvetica"/>
    </font>
    <font>
      <color rgb="FF000000"/>
      <name val="Helvetica"/>
    </font>
    <font>
      <u/>
      <color rgb="FF000000"/>
    </font>
    <font>
      <b/>
      <sz val="10.0"/>
      <color rgb="FF000000"/>
      <name val="Arial"/>
    </font>
    <font>
      <u/>
      <color rgb="FF000000"/>
      <name val="Arial"/>
    </font>
    <font>
      <u/>
      <color rgb="FF000000"/>
    </font>
    <font>
      <u/>
      <color rgb="FF000000"/>
    </font>
    <font>
      <b/>
      <color rgb="FFB7B7B7"/>
    </font>
    <font>
      <color rgb="FFB7B7B7"/>
      <name val="Arial"/>
    </font>
    <font>
      <color rgb="FFB7B7B7"/>
    </font>
    <font>
      <u/>
      <color rgb="FF000000"/>
    </font>
    <font>
      <u/>
      <color rgb="FF000000"/>
    </font>
    <font>
      <b/>
      <sz val="9.0"/>
      <color rgb="FF999999"/>
    </font>
    <font>
      <u/>
      <color rgb="FF000000"/>
    </font>
    <font>
      <u/>
      <color rgb="FF000000"/>
    </font>
    <font>
      <u/>
      <color rgb="FF000000"/>
      <name val="'Arial'"/>
    </font>
    <font>
      <color rgb="FF000000"/>
      <name val="'Arial'"/>
    </font>
    <font>
      <u/>
      <color rgb="FF000000"/>
      <name val="Arial"/>
    </font>
    <font>
      <u/>
      <color rgb="FF000000"/>
      <name val="Arial"/>
    </font>
    <font>
      <u/>
      <color rgb="FF000000"/>
      <name val="Arial"/>
    </font>
    <font>
      <u/>
      <color rgb="FF000000"/>
      <name val="Arial"/>
    </font>
    <font>
      <u/>
      <color rgb="FF000000"/>
      <name val="Arial"/>
    </font>
    <font>
      <u/>
      <color rgb="FF000000"/>
      <name val="Arial"/>
    </font>
    <font>
      <u/>
      <color rgb="FF000000"/>
      <name val="Arial"/>
    </font>
    <font>
      <u/>
      <color rgb="FF000000"/>
      <name val="'Arial'"/>
    </font>
    <font>
      <u/>
      <color rgb="FF000000"/>
      <name val="'Arial'"/>
    </font>
    <font>
      <u/>
      <color rgb="FF000000"/>
    </font>
  </fonts>
  <fills count="4">
    <fill>
      <patternFill patternType="none"/>
    </fill>
    <fill>
      <patternFill patternType="lightGray"/>
    </fill>
    <fill>
      <patternFill patternType="solid">
        <fgColor rgb="FFFFFFFF"/>
        <bgColor rgb="FFFFFFFF"/>
      </patternFill>
    </fill>
    <fill>
      <patternFill patternType="solid">
        <fgColor rgb="FFF9F9F9"/>
        <bgColor rgb="FFF9F9F9"/>
      </patternFill>
    </fill>
  </fills>
  <borders count="1">
    <border/>
  </borders>
  <cellStyleXfs count="1">
    <xf borderId="0" fillId="0" fontId="0" numFmtId="0" applyAlignment="1" applyFont="1"/>
  </cellStyleXfs>
  <cellXfs count="27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vertical="top" wrapText="1"/>
    </xf>
    <xf borderId="0" fillId="0" fontId="1" numFmtId="0" xfId="0" applyAlignment="1" applyFont="1">
      <alignment vertical="top"/>
    </xf>
    <xf borderId="0" fillId="0" fontId="5" numFmtId="0" xfId="0" applyAlignment="1" applyFont="1">
      <alignment vertical="top"/>
    </xf>
    <xf borderId="0" fillId="0" fontId="3" numFmtId="0" xfId="0" applyAlignment="1" applyFont="1">
      <alignment vertical="top"/>
    </xf>
    <xf borderId="0" fillId="0" fontId="6" numFmtId="0" xfId="0" applyAlignment="1" applyFont="1">
      <alignment vertical="top"/>
    </xf>
    <xf borderId="0" fillId="0" fontId="7" numFmtId="0" xfId="0" applyAlignment="1" applyFont="1">
      <alignment readingOrder="0" shrinkToFit="0" vertical="top" wrapText="1"/>
    </xf>
    <xf borderId="0" fillId="0" fontId="7" numFmtId="0" xfId="0" applyAlignment="1" applyFont="1">
      <alignment shrinkToFit="0" vertical="top" wrapText="1"/>
    </xf>
    <xf borderId="0" fillId="0" fontId="8" numFmtId="0" xfId="0" applyAlignment="1" applyFont="1">
      <alignment shrinkToFit="0" vertical="top" wrapText="1"/>
    </xf>
    <xf borderId="0" fillId="2" fontId="9" numFmtId="0" xfId="0" applyAlignment="1" applyFill="1" applyFont="1">
      <alignment readingOrder="0" vertical="top"/>
    </xf>
    <xf borderId="0" fillId="2" fontId="10" numFmtId="0" xfId="0" applyAlignment="1" applyFont="1">
      <alignment readingOrder="0" shrinkToFit="0" vertical="bottom" wrapText="0"/>
    </xf>
    <xf borderId="0" fillId="0" fontId="2" numFmtId="0" xfId="0" applyAlignment="1" applyFont="1">
      <alignment horizontal="left" readingOrder="0" vertical="top"/>
    </xf>
    <xf borderId="0" fillId="0" fontId="2" numFmtId="164" xfId="0" applyAlignment="1" applyFont="1" applyNumberFormat="1">
      <alignment readingOrder="0" vertical="top"/>
    </xf>
    <xf borderId="0" fillId="0" fontId="2" numFmtId="9" xfId="0" applyAlignment="1" applyFont="1" applyNumberFormat="1">
      <alignment readingOrder="0" vertical="top"/>
    </xf>
    <xf borderId="0" fillId="0" fontId="2" numFmtId="3" xfId="0" applyAlignment="1" applyFont="1" applyNumberFormat="1">
      <alignment horizontal="right" readingOrder="0" vertical="top"/>
    </xf>
    <xf borderId="0" fillId="0" fontId="2" numFmtId="0" xfId="0" applyAlignment="1" applyFont="1">
      <alignment horizontal="right" readingOrder="0" vertical="top"/>
    </xf>
    <xf borderId="0" fillId="0" fontId="2" numFmtId="0" xfId="0" applyAlignment="1" applyFont="1">
      <alignment readingOrder="0" vertical="top"/>
    </xf>
    <xf borderId="0" fillId="0" fontId="2" numFmtId="3" xfId="0" applyAlignment="1" applyFont="1" applyNumberFormat="1">
      <alignment readingOrder="0" vertical="top"/>
    </xf>
    <xf borderId="0" fillId="0" fontId="2" numFmtId="4" xfId="0" applyAlignment="1" applyFont="1" applyNumberFormat="1">
      <alignment readingOrder="0" vertical="top"/>
    </xf>
    <xf borderId="0" fillId="0" fontId="2" numFmtId="3" xfId="0" applyAlignment="1" applyFont="1" applyNumberFormat="1">
      <alignment horizontal="left" readingOrder="0" vertical="top"/>
    </xf>
    <xf borderId="0" fillId="0" fontId="2" numFmtId="165" xfId="0" applyAlignment="1" applyFont="1" applyNumberFormat="1">
      <alignment readingOrder="0" vertical="top"/>
    </xf>
    <xf borderId="0" fillId="0" fontId="2" numFmtId="0" xfId="0" applyAlignment="1" applyFont="1">
      <alignment horizontal="left" readingOrder="0" shrinkToFit="0" vertical="top" wrapText="0"/>
    </xf>
    <xf borderId="0" fillId="0" fontId="2" numFmtId="166" xfId="0" applyAlignment="1" applyFont="1" applyNumberFormat="1">
      <alignment horizontal="left" readingOrder="0" shrinkToFit="0" vertical="top" wrapText="0"/>
    </xf>
    <xf borderId="0" fillId="0" fontId="2" numFmtId="167" xfId="0" applyAlignment="1" applyFont="1" applyNumberFormat="1">
      <alignment horizontal="left" readingOrder="0" vertical="top"/>
    </xf>
    <xf borderId="0" fillId="0" fontId="2" numFmtId="168" xfId="0" applyAlignment="1" applyFont="1" applyNumberFormat="1">
      <alignment horizontal="right" readingOrder="0" vertical="top"/>
    </xf>
    <xf borderId="0" fillId="0" fontId="0" numFmtId="3" xfId="0" applyAlignment="1" applyFont="1" applyNumberFormat="1">
      <alignment horizontal="right" readingOrder="0" vertical="top"/>
    </xf>
    <xf borderId="0" fillId="0" fontId="10" numFmtId="3" xfId="0" applyAlignment="1" applyFont="1" applyNumberFormat="1">
      <alignment horizontal="right" readingOrder="0" vertical="top"/>
    </xf>
    <xf borderId="0" fillId="0" fontId="10" numFmtId="49" xfId="0" applyAlignment="1" applyFont="1" applyNumberFormat="1">
      <alignment horizontal="right" readingOrder="0" shrinkToFit="0" vertical="top" wrapText="0"/>
    </xf>
    <xf borderId="0" fillId="0" fontId="2" numFmtId="3" xfId="0" applyAlignment="1" applyFont="1" applyNumberFormat="1">
      <alignment horizontal="left" readingOrder="0" shrinkToFit="0" vertical="top" wrapText="0"/>
    </xf>
    <xf borderId="0" fillId="0" fontId="1" numFmtId="3" xfId="0" applyAlignment="1" applyFont="1" applyNumberFormat="1">
      <alignment horizontal="left" readingOrder="0" shrinkToFit="0" vertical="top" wrapText="0"/>
    </xf>
    <xf borderId="0" fillId="2" fontId="2" numFmtId="0" xfId="0" applyAlignment="1" applyFont="1">
      <alignment readingOrder="0" vertical="top"/>
    </xf>
    <xf borderId="0" fillId="2" fontId="9" numFmtId="0" xfId="0" applyAlignment="1" applyFont="1">
      <alignment vertical="top"/>
    </xf>
    <xf borderId="0" fillId="2" fontId="10" numFmtId="0" xfId="0" applyAlignment="1" applyFont="1">
      <alignment shrinkToFit="0" vertical="bottom" wrapText="0"/>
    </xf>
    <xf borderId="0" fillId="0" fontId="2" numFmtId="169" xfId="0" applyAlignment="1" applyFont="1" applyNumberFormat="1">
      <alignment readingOrder="0" vertical="top"/>
    </xf>
    <xf borderId="0" fillId="0" fontId="2" numFmtId="0" xfId="0" applyAlignment="1" applyFont="1">
      <alignment readingOrder="0" shrinkToFit="0" vertical="top" wrapText="0"/>
    </xf>
    <xf borderId="0" fillId="0" fontId="2" numFmtId="9" xfId="0" applyAlignment="1" applyFont="1" applyNumberFormat="1">
      <alignment horizontal="left" readingOrder="0" shrinkToFit="0" vertical="top" wrapText="0"/>
    </xf>
    <xf borderId="0" fillId="0" fontId="2" numFmtId="167" xfId="0" applyAlignment="1" applyFont="1" applyNumberFormat="1">
      <alignment horizontal="left" readingOrder="0" shrinkToFit="0" vertical="top" wrapText="0"/>
    </xf>
    <xf borderId="0" fillId="0" fontId="2" numFmtId="49" xfId="0" applyAlignment="1" applyFont="1" applyNumberFormat="1">
      <alignment horizontal="right" readingOrder="0" shrinkToFit="0" vertical="top" wrapText="0"/>
    </xf>
    <xf borderId="0" fillId="0" fontId="2" numFmtId="4" xfId="0" applyAlignment="1" applyFont="1" applyNumberFormat="1">
      <alignment horizontal="left" readingOrder="0" vertical="top"/>
    </xf>
    <xf borderId="0" fillId="0" fontId="2" numFmtId="49" xfId="0" applyAlignment="1" applyFont="1" applyNumberFormat="1">
      <alignment horizontal="left" readingOrder="0" shrinkToFit="0" vertical="top" wrapText="0"/>
    </xf>
    <xf borderId="0" fillId="0" fontId="1" numFmtId="3" xfId="0" applyAlignment="1" applyFont="1" applyNumberFormat="1">
      <alignment horizontal="left" readingOrder="0" vertical="top"/>
    </xf>
    <xf borderId="0" fillId="0" fontId="11" numFmtId="9" xfId="0" applyAlignment="1" applyFont="1" applyNumberFormat="1">
      <alignment vertical="top"/>
    </xf>
    <xf borderId="0" fillId="0" fontId="2" numFmtId="169" xfId="0" applyAlignment="1" applyFont="1" applyNumberFormat="1">
      <alignment horizontal="left" readingOrder="0" shrinkToFit="0" vertical="top" wrapText="0"/>
    </xf>
    <xf borderId="0" fillId="0" fontId="2" numFmtId="3" xfId="0" applyAlignment="1" applyFont="1" applyNumberFormat="1">
      <alignment readingOrder="0" shrinkToFit="0" vertical="top" wrapText="0"/>
    </xf>
    <xf borderId="0" fillId="0" fontId="11" numFmtId="0" xfId="0" applyAlignment="1" applyFont="1">
      <alignment vertical="top"/>
    </xf>
    <xf borderId="0" fillId="0" fontId="2" numFmtId="10" xfId="0" applyAlignment="1" applyFont="1" applyNumberFormat="1">
      <alignment readingOrder="0" shrinkToFit="0" vertical="top" wrapText="0"/>
    </xf>
    <xf borderId="0" fillId="0" fontId="2" numFmtId="10" xfId="0" applyAlignment="1" applyFont="1" applyNumberFormat="1">
      <alignment horizontal="left" readingOrder="0" shrinkToFit="0" vertical="top" wrapText="0"/>
    </xf>
    <xf borderId="0" fillId="0" fontId="2" numFmtId="1" xfId="0" applyAlignment="1" applyFont="1" applyNumberFormat="1">
      <alignment horizontal="left" readingOrder="0" vertical="top"/>
    </xf>
    <xf borderId="0" fillId="0" fontId="10" numFmtId="168" xfId="0" applyAlignment="1" applyFont="1" applyNumberFormat="1">
      <alignment horizontal="right" readingOrder="0" vertical="top"/>
    </xf>
    <xf borderId="0" fillId="0" fontId="1" numFmtId="3" xfId="0" applyAlignment="1" applyFont="1" applyNumberFormat="1">
      <alignment readingOrder="0" shrinkToFit="0" vertical="top" wrapText="0"/>
    </xf>
    <xf borderId="0" fillId="0" fontId="2" numFmtId="166" xfId="0" applyAlignment="1" applyFont="1" applyNumberFormat="1">
      <alignment horizontal="left" readingOrder="0" vertical="top"/>
    </xf>
    <xf borderId="0" fillId="0" fontId="2" numFmtId="170" xfId="0" applyAlignment="1" applyFont="1" applyNumberFormat="1">
      <alignment readingOrder="0" vertical="top"/>
    </xf>
    <xf borderId="0" fillId="0" fontId="2" numFmtId="164" xfId="0" applyAlignment="1" applyFont="1" applyNumberFormat="1">
      <alignment horizontal="right" vertical="top"/>
    </xf>
    <xf borderId="0" fillId="0" fontId="2" numFmtId="170" xfId="0" applyAlignment="1" applyFont="1" applyNumberFormat="1">
      <alignment horizontal="left" readingOrder="0" vertical="top"/>
    </xf>
    <xf borderId="0" fillId="0" fontId="10" numFmtId="3" xfId="0" applyAlignment="1" applyFont="1" applyNumberFormat="1">
      <alignment horizontal="right" vertical="top"/>
    </xf>
    <xf borderId="0" fillId="0" fontId="0" numFmtId="168" xfId="0" applyAlignment="1" applyFont="1" applyNumberFormat="1">
      <alignment horizontal="right" readingOrder="0" shrinkToFit="0" vertical="bottom" wrapText="0"/>
    </xf>
    <xf borderId="0" fillId="0" fontId="0" numFmtId="3" xfId="0" applyAlignment="1" applyFont="1" applyNumberFormat="1">
      <alignment horizontal="right" readingOrder="0" shrinkToFit="0" vertical="bottom" wrapText="0"/>
    </xf>
    <xf borderId="0" fillId="0" fontId="11" numFmtId="10" xfId="0" applyAlignment="1" applyFont="1" applyNumberFormat="1">
      <alignment vertical="top"/>
    </xf>
    <xf borderId="0" fillId="0" fontId="2" numFmtId="169" xfId="0" applyAlignment="1" applyFont="1" applyNumberFormat="1">
      <alignment horizontal="left" readingOrder="0" vertical="top"/>
    </xf>
    <xf borderId="0" fillId="0" fontId="2" numFmtId="168" xfId="0" applyAlignment="1" applyFont="1" applyNumberFormat="1">
      <alignment readingOrder="0" vertical="top"/>
    </xf>
    <xf borderId="0" fillId="0" fontId="2" numFmtId="3" xfId="0" applyAlignment="1" applyFont="1" applyNumberFormat="1">
      <alignment horizontal="right" readingOrder="0"/>
    </xf>
    <xf borderId="0" fillId="0" fontId="9" numFmtId="0" xfId="0" applyAlignment="1" applyFont="1">
      <alignment vertical="top"/>
    </xf>
    <xf borderId="0" fillId="0" fontId="11" numFmtId="166" xfId="0" applyAlignment="1" applyFont="1" applyNumberFormat="1">
      <alignment vertical="top"/>
    </xf>
    <xf borderId="0" fillId="0" fontId="2" numFmtId="10" xfId="0" applyAlignment="1" applyFont="1" applyNumberFormat="1">
      <alignment readingOrder="0" vertical="top"/>
    </xf>
    <xf borderId="0" fillId="0" fontId="2" numFmtId="10" xfId="0" applyAlignment="1" applyFont="1" applyNumberFormat="1">
      <alignment horizontal="left" readingOrder="0" vertical="top"/>
    </xf>
    <xf borderId="0" fillId="0" fontId="2" numFmtId="0" xfId="0" applyAlignment="1" applyFont="1">
      <alignment horizontal="right" vertical="top"/>
    </xf>
    <xf borderId="0" fillId="2" fontId="10" numFmtId="9" xfId="0" applyAlignment="1" applyFont="1" applyNumberFormat="1">
      <alignment shrinkToFit="0" vertical="bottom" wrapText="0"/>
    </xf>
    <xf borderId="0" fillId="0" fontId="2" numFmtId="1" xfId="0" applyAlignment="1" applyFont="1" applyNumberFormat="1">
      <alignment horizontal="right" readingOrder="0" vertical="top"/>
    </xf>
    <xf borderId="0" fillId="0" fontId="2" numFmtId="171" xfId="0" applyAlignment="1" applyFont="1" applyNumberFormat="1">
      <alignment horizontal="right" readingOrder="0" vertical="top"/>
    </xf>
    <xf borderId="0" fillId="0" fontId="0" numFmtId="165" xfId="0" applyAlignment="1" applyFont="1" applyNumberFormat="1">
      <alignment horizontal="right" readingOrder="0" shrinkToFit="0" vertical="bottom" wrapText="0"/>
    </xf>
    <xf borderId="0" fillId="0" fontId="10" numFmtId="4" xfId="0" applyAlignment="1" applyFont="1" applyNumberFormat="1">
      <alignment horizontal="right" readingOrder="0" vertical="top"/>
    </xf>
    <xf borderId="0" fillId="0" fontId="10" numFmtId="49" xfId="0" applyAlignment="1" applyFont="1" applyNumberFormat="1">
      <alignment horizontal="left" readingOrder="0" shrinkToFit="0" vertical="top" wrapText="0"/>
    </xf>
    <xf borderId="0" fillId="2" fontId="9" numFmtId="0" xfId="0" applyAlignment="1" applyFont="1">
      <alignment shrinkToFit="0" vertical="top" wrapText="0"/>
    </xf>
    <xf borderId="0" fillId="0" fontId="2" numFmtId="172" xfId="0" applyAlignment="1" applyFont="1" applyNumberFormat="1">
      <alignment horizontal="right" readingOrder="0" vertical="top"/>
    </xf>
    <xf borderId="0" fillId="0" fontId="10" numFmtId="165" xfId="0" applyAlignment="1" applyFont="1" applyNumberFormat="1">
      <alignment horizontal="right" readingOrder="0" vertical="top"/>
    </xf>
    <xf borderId="0" fillId="0" fontId="2" numFmtId="171" xfId="0" applyAlignment="1" applyFont="1" applyNumberFormat="1">
      <alignment readingOrder="0" vertical="top"/>
    </xf>
    <xf borderId="0" fillId="0" fontId="2" numFmtId="169" xfId="0" applyAlignment="1" applyFont="1" applyNumberFormat="1">
      <alignment vertical="top"/>
    </xf>
    <xf borderId="0" fillId="0" fontId="2" numFmtId="4" xfId="0" applyAlignment="1" applyFont="1" applyNumberFormat="1">
      <alignment horizontal="right" readingOrder="0" vertical="top"/>
    </xf>
    <xf borderId="0" fillId="0" fontId="10" numFmtId="168" xfId="0" applyAlignment="1" applyFont="1" applyNumberFormat="1">
      <alignment horizontal="right" vertical="top"/>
    </xf>
    <xf borderId="0" fillId="0" fontId="2" numFmtId="173" xfId="0" applyAlignment="1" applyFont="1" applyNumberFormat="1">
      <alignment horizontal="right" readingOrder="0" vertical="top"/>
    </xf>
    <xf borderId="0" fillId="0" fontId="0" numFmtId="172" xfId="0" applyAlignment="1" applyFont="1" applyNumberFormat="1">
      <alignment horizontal="right" readingOrder="0" shrinkToFit="0" vertical="bottom" wrapText="0"/>
    </xf>
    <xf borderId="0" fillId="0" fontId="10" numFmtId="173" xfId="0" applyAlignment="1" applyFont="1" applyNumberFormat="1">
      <alignment horizontal="right" readingOrder="0" vertical="top"/>
    </xf>
    <xf borderId="0" fillId="0" fontId="2" numFmtId="170" xfId="0" applyAlignment="1" applyFont="1" applyNumberFormat="1">
      <alignment horizontal="left" readingOrder="0" shrinkToFit="0" vertical="top" wrapText="0"/>
    </xf>
    <xf borderId="0" fillId="0" fontId="2" numFmtId="167" xfId="0" applyAlignment="1" applyFont="1" applyNumberFormat="1">
      <alignment horizontal="right" readingOrder="0" vertical="top"/>
    </xf>
    <xf borderId="0" fillId="2" fontId="10" numFmtId="3" xfId="0" applyAlignment="1" applyFont="1" applyNumberFormat="1">
      <alignment horizontal="right" readingOrder="0" vertical="top"/>
    </xf>
    <xf borderId="0" fillId="0" fontId="0" numFmtId="4" xfId="0" applyAlignment="1" applyFont="1" applyNumberFormat="1">
      <alignment horizontal="right" readingOrder="0" shrinkToFit="0" vertical="bottom" wrapText="0"/>
    </xf>
    <xf borderId="0" fillId="2" fontId="10" numFmtId="10" xfId="0" applyAlignment="1" applyFont="1" applyNumberFormat="1">
      <alignment shrinkToFit="0" vertical="bottom" wrapText="0"/>
    </xf>
    <xf borderId="0" fillId="0" fontId="2" numFmtId="164" xfId="0" applyAlignment="1" applyFont="1" applyNumberFormat="1">
      <alignment horizontal="right" readingOrder="0" vertical="top"/>
    </xf>
    <xf borderId="0" fillId="0" fontId="2" numFmtId="3" xfId="0" applyAlignment="1" applyFont="1" applyNumberFormat="1">
      <alignment horizontal="right" vertical="top"/>
    </xf>
    <xf borderId="0" fillId="0" fontId="2" numFmtId="3" xfId="0" applyAlignment="1" applyFont="1" applyNumberFormat="1">
      <alignment vertical="top"/>
    </xf>
    <xf borderId="0" fillId="0" fontId="11" numFmtId="3" xfId="0" applyAlignment="1" applyFont="1" applyNumberFormat="1">
      <alignment vertical="top"/>
    </xf>
    <xf borderId="0" fillId="0" fontId="2" numFmtId="165" xfId="0" applyAlignment="1" applyFont="1" applyNumberFormat="1">
      <alignment horizontal="right" readingOrder="0" vertical="top"/>
    </xf>
    <xf borderId="0" fillId="0" fontId="2" numFmtId="174" xfId="0" applyAlignment="1" applyFont="1" applyNumberFormat="1">
      <alignment horizontal="left" readingOrder="0" shrinkToFit="0" vertical="top" wrapText="0"/>
    </xf>
    <xf quotePrefix="1" borderId="0" fillId="0" fontId="2" numFmtId="0" xfId="0" applyAlignment="1" applyFont="1">
      <alignment horizontal="left" readingOrder="0" vertical="top"/>
    </xf>
    <xf borderId="0" fillId="2" fontId="10" numFmtId="166" xfId="0" applyAlignment="1" applyFont="1" applyNumberFormat="1">
      <alignment shrinkToFit="0" vertical="bottom" wrapText="0"/>
    </xf>
    <xf borderId="0" fillId="0" fontId="0" numFmtId="171" xfId="0" applyAlignment="1" applyFont="1" applyNumberFormat="1">
      <alignment horizontal="right" readingOrder="0" shrinkToFit="0" vertical="bottom" wrapText="0"/>
    </xf>
    <xf borderId="0" fillId="0" fontId="2" numFmtId="169" xfId="0" applyAlignment="1" applyFont="1" applyNumberFormat="1">
      <alignment readingOrder="0" shrinkToFit="0" vertical="top" wrapText="0"/>
    </xf>
    <xf borderId="0" fillId="0" fontId="2" numFmtId="168" xfId="0" applyAlignment="1" applyFont="1" applyNumberFormat="1">
      <alignment horizontal="right" vertical="top"/>
    </xf>
    <xf borderId="0" fillId="0" fontId="0" numFmtId="3" xfId="0" applyAlignment="1" applyFont="1" applyNumberFormat="1">
      <alignment horizontal="right" readingOrder="0" shrinkToFit="0" vertical="top" wrapText="0"/>
    </xf>
    <xf borderId="0" fillId="0" fontId="11" numFmtId="9" xfId="0" applyAlignment="1" applyFont="1" applyNumberFormat="1">
      <alignment vertical="bottom"/>
    </xf>
    <xf borderId="0" fillId="0" fontId="1" numFmtId="169" xfId="0" applyAlignment="1" applyFont="1" applyNumberFormat="1">
      <alignment horizontal="left" readingOrder="0"/>
    </xf>
    <xf borderId="0" fillId="0" fontId="2" numFmtId="1" xfId="0" applyAlignment="1" applyFont="1" applyNumberFormat="1">
      <alignment horizontal="left" vertical="top"/>
    </xf>
    <xf borderId="0" fillId="0" fontId="2" numFmtId="174" xfId="0" applyAlignment="1" applyFont="1" applyNumberFormat="1">
      <alignment readingOrder="0" shrinkToFit="0" vertical="top" wrapText="0"/>
    </xf>
    <xf borderId="0" fillId="0" fontId="1" numFmtId="0" xfId="0" applyAlignment="1" applyFont="1">
      <alignment readingOrder="0" shrinkToFit="0" vertical="top" wrapText="0"/>
    </xf>
    <xf borderId="0" fillId="0" fontId="2" numFmtId="167" xfId="0" applyAlignment="1" applyFont="1" applyNumberFormat="1">
      <alignment horizontal="left" readingOrder="0"/>
    </xf>
    <xf borderId="0" fillId="0" fontId="2" numFmtId="164" xfId="0" applyAlignment="1" applyFont="1" applyNumberFormat="1">
      <alignment vertical="top"/>
    </xf>
    <xf borderId="0" fillId="0" fontId="3" numFmtId="0" xfId="0" applyAlignment="1" applyFont="1">
      <alignment readingOrder="0" vertical="top"/>
    </xf>
    <xf borderId="0" fillId="0" fontId="6" numFmtId="0" xfId="0" applyAlignment="1" applyFont="1">
      <alignment readingOrder="0" vertical="top"/>
    </xf>
    <xf borderId="0" fillId="0" fontId="1" numFmtId="0" xfId="0" applyAlignment="1" applyFont="1">
      <alignment readingOrder="0" vertical="top"/>
    </xf>
    <xf borderId="0" fillId="0" fontId="5" numFmtId="0" xfId="0" applyAlignment="1" applyFont="1">
      <alignment readingOrder="0" vertical="top"/>
    </xf>
    <xf borderId="0" fillId="0" fontId="5" numFmtId="0" xfId="0" applyAlignment="1" applyFont="1">
      <alignment readingOrder="0" shrinkToFit="0" vertical="top" wrapText="1"/>
    </xf>
    <xf borderId="0" fillId="0" fontId="4" numFmtId="164" xfId="0" applyAlignment="1" applyFont="1" applyNumberFormat="1">
      <alignment readingOrder="0" shrinkToFit="0" vertical="top" wrapText="1"/>
    </xf>
    <xf borderId="0" fillId="0" fontId="2" numFmtId="0" xfId="0" applyAlignment="1" applyFont="1">
      <alignment readingOrder="0" shrinkToFit="0" vertical="top" wrapText="1"/>
    </xf>
    <xf borderId="0" fillId="0" fontId="10" numFmtId="1" xfId="0" applyAlignment="1" applyFont="1" applyNumberFormat="1">
      <alignment readingOrder="0" shrinkToFit="0" vertical="top" wrapText="1"/>
    </xf>
    <xf borderId="0" fillId="0" fontId="10" numFmtId="1" xfId="0" applyAlignment="1" applyFont="1" applyNumberFormat="1">
      <alignment readingOrder="0" vertical="top"/>
    </xf>
    <xf borderId="0" fillId="0" fontId="10" numFmtId="3" xfId="0" applyAlignment="1" applyFont="1" applyNumberFormat="1">
      <alignment readingOrder="0" vertical="top"/>
    </xf>
    <xf borderId="0" fillId="2" fontId="12" numFmtId="0" xfId="0" applyAlignment="1" applyFont="1">
      <alignment readingOrder="0" shrinkToFit="0" vertical="top" wrapText="1"/>
    </xf>
    <xf borderId="0" fillId="0" fontId="13" numFmtId="0" xfId="0" applyAlignment="1" applyFont="1">
      <alignment readingOrder="0" shrinkToFit="0" vertical="top" wrapText="1"/>
    </xf>
    <xf borderId="0" fillId="0" fontId="13" numFmtId="0" xfId="0" applyAlignment="1" applyFont="1">
      <alignment horizontal="left" readingOrder="0" shrinkToFit="0" vertical="top" wrapText="1"/>
    </xf>
    <xf borderId="0" fillId="0" fontId="3" numFmtId="0" xfId="0" applyAlignment="1" applyFont="1">
      <alignment readingOrder="0" shrinkToFit="0" vertical="top" wrapText="1"/>
    </xf>
    <xf borderId="0" fillId="0" fontId="13" numFmtId="3" xfId="0" applyAlignment="1" applyFont="1" applyNumberFormat="1">
      <alignment horizontal="left" readingOrder="0" shrinkToFit="0" vertical="top" wrapText="1"/>
    </xf>
    <xf borderId="0" fillId="0" fontId="13"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2" fontId="14" numFmtId="0" xfId="0" applyAlignment="1" applyFont="1">
      <alignment readingOrder="0" shrinkToFit="0" vertical="top" wrapText="1"/>
    </xf>
    <xf borderId="0" fillId="0" fontId="13" numFmtId="0" xfId="0" applyFont="1"/>
    <xf borderId="0" fillId="0" fontId="15" numFmtId="0" xfId="0" applyAlignment="1" applyFont="1">
      <alignment readingOrder="0" shrinkToFit="0" vertical="top" wrapText="1"/>
    </xf>
    <xf borderId="0" fillId="0" fontId="15" numFmtId="0" xfId="0" applyAlignment="1" applyFont="1">
      <alignment horizontal="left" readingOrder="0" shrinkToFit="0" vertical="top" wrapText="1"/>
    </xf>
    <xf borderId="0" fillId="0" fontId="15" numFmtId="3" xfId="0" applyAlignment="1" applyFont="1" applyNumberFormat="1">
      <alignment horizontal="left" readingOrder="0" shrinkToFit="0" vertical="top" wrapText="1"/>
    </xf>
    <xf borderId="0" fillId="0" fontId="15" numFmtId="3" xfId="0" applyAlignment="1" applyFont="1" applyNumberFormat="1">
      <alignment horizontal="left" readingOrder="0" shrinkToFit="0" vertical="top" wrapText="0"/>
    </xf>
    <xf borderId="0" fillId="0" fontId="16" numFmtId="4" xfId="0" applyAlignment="1" applyFont="1" applyNumberFormat="1">
      <alignment horizontal="left" readingOrder="0" shrinkToFit="0" vertical="top" wrapText="1"/>
    </xf>
    <xf borderId="0" fillId="0" fontId="16"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17" numFmtId="3" xfId="0" applyAlignment="1" applyFont="1" applyNumberFormat="1">
      <alignment horizontal="left" readingOrder="0" shrinkToFit="0" vertical="top" wrapText="0"/>
    </xf>
    <xf borderId="0" fillId="0" fontId="4" numFmtId="0" xfId="0" applyAlignment="1" applyFont="1">
      <alignment horizontal="left" readingOrder="0" shrinkToFit="0" vertical="top" wrapText="0"/>
    </xf>
    <xf borderId="0" fillId="0" fontId="18" numFmtId="0" xfId="0" applyAlignment="1" applyFont="1">
      <alignment horizontal="left" readingOrder="0" shrinkToFit="0" vertical="top" wrapText="0"/>
    </xf>
    <xf borderId="0" fillId="0" fontId="10" numFmtId="9" xfId="0" applyAlignment="1" applyFont="1" applyNumberFormat="1">
      <alignment vertical="top"/>
    </xf>
    <xf borderId="0" fillId="0" fontId="19" numFmtId="3" xfId="0" applyAlignment="1" applyFont="1" applyNumberFormat="1">
      <alignment readingOrder="0" shrinkToFit="0" vertical="top" wrapText="0"/>
    </xf>
    <xf borderId="0" fillId="0" fontId="4" numFmtId="0" xfId="0" applyAlignment="1" applyFont="1">
      <alignment horizontal="left" shrinkToFit="0" vertical="top" wrapText="0"/>
    </xf>
    <xf borderId="0" fillId="0" fontId="10" numFmtId="0" xfId="0" applyAlignment="1" applyFont="1">
      <alignment vertical="top"/>
    </xf>
    <xf borderId="0" fillId="0" fontId="2" numFmtId="3" xfId="0" applyAlignment="1" applyFont="1" applyNumberFormat="1">
      <alignment horizontal="left" shrinkToFit="0" vertical="top" wrapText="0"/>
    </xf>
    <xf borderId="0" fillId="0" fontId="10" numFmtId="10" xfId="0" applyAlignment="1" applyFont="1" applyNumberFormat="1">
      <alignment vertical="top"/>
    </xf>
    <xf borderId="0" fillId="0" fontId="10" numFmtId="166" xfId="0" applyAlignment="1" applyFont="1" applyNumberFormat="1">
      <alignment vertical="top"/>
    </xf>
    <xf borderId="0" fillId="0" fontId="2" numFmtId="0" xfId="0" applyAlignment="1" applyFont="1">
      <alignment vertical="top"/>
    </xf>
    <xf borderId="0" fillId="0" fontId="2" numFmtId="0" xfId="0" applyFont="1"/>
    <xf borderId="0" fillId="2" fontId="20" numFmtId="0" xfId="0" applyAlignment="1" applyFont="1">
      <alignment horizontal="left" readingOrder="0" shrinkToFit="0" vertical="top" wrapText="0"/>
    </xf>
    <xf borderId="0" fillId="2" fontId="21" numFmtId="0" xfId="0" applyAlignment="1" applyFont="1">
      <alignment horizontal="left" readingOrder="0" shrinkToFit="0" vertical="top" wrapText="0"/>
    </xf>
    <xf borderId="0" fillId="0" fontId="10" numFmtId="3" xfId="0" applyAlignment="1" applyFont="1" applyNumberFormat="1">
      <alignment vertical="top"/>
    </xf>
    <xf borderId="0" fillId="2" fontId="10" numFmtId="0" xfId="0" applyAlignment="1" applyFont="1">
      <alignment horizontal="left" readingOrder="0" vertical="top"/>
    </xf>
    <xf borderId="0" fillId="2" fontId="22" numFmtId="0" xfId="0" applyAlignment="1" applyFont="1">
      <alignment readingOrder="0" shrinkToFit="0" vertical="top" wrapText="0"/>
    </xf>
    <xf borderId="0" fillId="0" fontId="10" numFmtId="9" xfId="0" applyAlignment="1" applyFont="1" applyNumberFormat="1">
      <alignment vertical="bottom"/>
    </xf>
    <xf borderId="0" fillId="0" fontId="23" numFmtId="0" xfId="0" applyAlignment="1" applyFont="1">
      <alignment readingOrder="0" shrinkToFit="0" vertical="top" wrapText="0"/>
    </xf>
    <xf borderId="0" fillId="0" fontId="2" numFmtId="0" xfId="0" applyAlignment="1" applyFont="1">
      <alignment shrinkToFit="0" vertical="top" wrapText="0"/>
    </xf>
    <xf borderId="0" fillId="2" fontId="12" numFmtId="0" xfId="0" applyAlignment="1" applyFont="1">
      <alignment readingOrder="0" shrinkToFit="0" vertical="top" wrapText="1"/>
    </xf>
    <xf borderId="0" fillId="0" fontId="13" numFmtId="0" xfId="0" applyAlignment="1" applyFont="1">
      <alignment readingOrder="0" shrinkToFit="0" vertical="top" wrapText="1"/>
    </xf>
    <xf borderId="0" fillId="0" fontId="13" numFmtId="3" xfId="0" applyAlignment="1" applyFont="1" applyNumberFormat="1">
      <alignment horizontal="left" readingOrder="0" shrinkToFit="0" vertical="top" wrapText="1"/>
    </xf>
    <xf borderId="0" fillId="0" fontId="13" numFmtId="164" xfId="0" applyAlignment="1" applyFont="1" applyNumberFormat="1">
      <alignment readingOrder="0" shrinkToFit="0" vertical="top" wrapText="1"/>
    </xf>
    <xf borderId="0" fillId="0" fontId="13" numFmtId="3" xfId="0" applyAlignment="1" applyFont="1" applyNumberFormat="1">
      <alignment readingOrder="0" shrinkToFit="0" vertical="top" wrapText="1"/>
    </xf>
    <xf borderId="0" fillId="0" fontId="13" numFmtId="168" xfId="0" applyAlignment="1" applyFont="1" applyNumberFormat="1">
      <alignment readingOrder="0" shrinkToFit="0" vertical="top" wrapText="1"/>
    </xf>
    <xf borderId="0" fillId="0" fontId="13" numFmtId="4" xfId="0" applyAlignment="1" applyFont="1" applyNumberFormat="1">
      <alignment readingOrder="0" shrinkToFit="0" vertical="top" wrapText="1"/>
    </xf>
    <xf borderId="0" fillId="0" fontId="9" numFmtId="1" xfId="0" applyAlignment="1" applyFont="1" applyNumberFormat="1">
      <alignment readingOrder="0" shrinkToFit="0" vertical="top" wrapText="1"/>
    </xf>
    <xf borderId="0" fillId="0" fontId="9" numFmtId="1" xfId="0" applyAlignment="1" applyFont="1" applyNumberFormat="1">
      <alignment readingOrder="0" vertical="top"/>
    </xf>
    <xf borderId="0" fillId="0" fontId="9" numFmtId="3" xfId="0" applyAlignment="1" applyFont="1" applyNumberFormat="1">
      <alignment readingOrder="0" shrinkToFit="0" vertical="top" wrapText="1"/>
    </xf>
    <xf borderId="0" fillId="0" fontId="9" numFmtId="3" xfId="0" applyAlignment="1" applyFont="1" applyNumberFormat="1">
      <alignment readingOrder="0" vertical="top"/>
    </xf>
    <xf borderId="0" fillId="0" fontId="24" numFmtId="3" xfId="0" applyAlignment="1" applyFont="1" applyNumberFormat="1">
      <alignment horizontal="left" readingOrder="0" shrinkToFit="0" vertical="top" wrapText="1"/>
    </xf>
    <xf borderId="0" fillId="0" fontId="9" numFmtId="1" xfId="0" applyAlignment="1" applyFont="1" applyNumberFormat="1">
      <alignment horizontal="left" readingOrder="0" shrinkToFit="0" vertical="top" wrapText="1"/>
    </xf>
    <xf borderId="0" fillId="0" fontId="9" numFmtId="1" xfId="0" applyAlignment="1" applyFont="1" applyNumberFormat="1">
      <alignment horizontal="left" readingOrder="0" vertical="top"/>
    </xf>
    <xf borderId="0" fillId="0" fontId="9" numFmtId="49" xfId="0" applyAlignment="1" applyFont="1" applyNumberFormat="1">
      <alignment readingOrder="0" shrinkToFit="0" vertical="top" wrapText="1"/>
    </xf>
    <xf borderId="0" fillId="0" fontId="3" numFmtId="3" xfId="0" applyAlignment="1" applyFont="1" applyNumberFormat="1">
      <alignment horizontal="left" readingOrder="0" shrinkToFit="0" vertical="top" wrapText="1"/>
    </xf>
    <xf borderId="0" fillId="0" fontId="3" numFmtId="3" xfId="0" applyAlignment="1" applyFont="1" applyNumberFormat="1">
      <alignment horizontal="left" readingOrder="0" shrinkToFit="0" vertical="top" wrapText="0"/>
    </xf>
    <xf borderId="0" fillId="0" fontId="13" numFmtId="0" xfId="0" applyAlignment="1" applyFont="1">
      <alignment readingOrder="0" shrinkToFit="0" vertical="top" wrapText="0"/>
    </xf>
    <xf borderId="0" fillId="0" fontId="0" numFmtId="9" xfId="0" applyAlignment="1" applyFont="1" applyNumberFormat="1">
      <alignment readingOrder="0" shrinkToFit="0" vertical="top" wrapText="0"/>
    </xf>
    <xf borderId="0" fillId="0" fontId="2" numFmtId="9" xfId="0" applyAlignment="1" applyFont="1" applyNumberFormat="1">
      <alignment readingOrder="0" shrinkToFit="0" vertical="top" wrapText="0"/>
    </xf>
    <xf borderId="0" fillId="2" fontId="10" numFmtId="0" xfId="0" applyAlignment="1" applyFont="1">
      <alignment horizontal="left" readingOrder="0" shrinkToFit="0" vertical="top" wrapText="0"/>
    </xf>
    <xf borderId="0" fillId="0" fontId="10" numFmtId="1" xfId="0" applyAlignment="1" applyFont="1" applyNumberFormat="1">
      <alignment horizontal="right" shrinkToFit="0" vertical="bottom" wrapText="0"/>
    </xf>
    <xf borderId="0" fillId="0" fontId="0" numFmtId="0" xfId="0" applyAlignment="1" applyFont="1">
      <alignment readingOrder="0" shrinkToFit="0" vertical="top" wrapText="0"/>
    </xf>
    <xf borderId="0" fillId="2" fontId="25" numFmtId="0" xfId="0" applyAlignment="1" applyFont="1">
      <alignment horizontal="left" readingOrder="0" shrinkToFit="0" vertical="top" wrapText="0"/>
    </xf>
    <xf borderId="0" fillId="0" fontId="10" numFmtId="164" xfId="0" applyAlignment="1" applyFont="1" applyNumberFormat="1">
      <alignment horizontal="left" readingOrder="0" shrinkToFit="0" vertical="bottom" wrapText="0"/>
    </xf>
    <xf borderId="0" fillId="2" fontId="0" numFmtId="0" xfId="0" applyAlignment="1" applyFont="1">
      <alignment horizontal="left" readingOrder="0" shrinkToFit="0" vertical="top" wrapText="0"/>
    </xf>
    <xf borderId="0" fillId="0" fontId="10" numFmtId="164" xfId="0" applyAlignment="1" applyFont="1" applyNumberFormat="1">
      <alignment horizontal="right" shrinkToFit="0" vertical="bottom" wrapText="0"/>
    </xf>
    <xf borderId="0" fillId="0" fontId="2" numFmtId="164" xfId="0" applyAlignment="1" applyFont="1" applyNumberFormat="1">
      <alignment readingOrder="0" shrinkToFit="0" vertical="top" wrapText="0"/>
    </xf>
    <xf borderId="0" fillId="0" fontId="3" numFmtId="0" xfId="0" applyFont="1"/>
    <xf borderId="0" fillId="0" fontId="26" numFmtId="0" xfId="0" applyAlignment="1" applyFont="1">
      <alignment readingOrder="0"/>
    </xf>
    <xf borderId="0" fillId="0" fontId="27" numFmtId="0" xfId="0" applyAlignment="1" applyFont="1">
      <alignment readingOrder="0" vertical="top"/>
    </xf>
    <xf borderId="0" fillId="0" fontId="2" numFmtId="9" xfId="0" applyAlignment="1" applyFont="1" applyNumberFormat="1">
      <alignment horizontal="left" readingOrder="0" vertical="top"/>
    </xf>
    <xf borderId="0" fillId="0" fontId="2" numFmtId="169" xfId="0" applyAlignment="1" applyFont="1" applyNumberFormat="1">
      <alignment horizontal="left" readingOrder="0"/>
    </xf>
    <xf borderId="0" fillId="0" fontId="28" numFmtId="0" xfId="0" applyAlignment="1" applyFont="1">
      <alignment readingOrder="0" shrinkToFit="0" vertical="top" wrapText="1"/>
    </xf>
    <xf borderId="0" fillId="2" fontId="29" numFmtId="0" xfId="0" applyAlignment="1" applyFont="1">
      <alignment shrinkToFit="0" vertical="bottom" wrapText="0"/>
    </xf>
    <xf borderId="0" fillId="0" fontId="29" numFmtId="9" xfId="0" applyAlignment="1" applyFont="1" applyNumberFormat="1">
      <alignment vertical="top"/>
    </xf>
    <xf borderId="0" fillId="0" fontId="29" numFmtId="0" xfId="0" applyAlignment="1" applyFont="1">
      <alignment vertical="top"/>
    </xf>
    <xf borderId="0" fillId="0" fontId="29" numFmtId="10" xfId="0" applyAlignment="1" applyFont="1" applyNumberFormat="1">
      <alignment vertical="top"/>
    </xf>
    <xf borderId="0" fillId="0" fontId="29" numFmtId="166" xfId="0" applyAlignment="1" applyFont="1" applyNumberFormat="1">
      <alignment vertical="top"/>
    </xf>
    <xf borderId="0" fillId="2" fontId="29" numFmtId="9" xfId="0" applyAlignment="1" applyFont="1" applyNumberFormat="1">
      <alignment shrinkToFit="0" vertical="bottom" wrapText="0"/>
    </xf>
    <xf borderId="0" fillId="2" fontId="29" numFmtId="10" xfId="0" applyAlignment="1" applyFont="1" applyNumberFormat="1">
      <alignment shrinkToFit="0" vertical="bottom" wrapText="0"/>
    </xf>
    <xf borderId="0" fillId="0" fontId="29" numFmtId="3" xfId="0" applyAlignment="1" applyFont="1" applyNumberFormat="1">
      <alignment vertical="top"/>
    </xf>
    <xf borderId="0" fillId="2" fontId="29" numFmtId="166" xfId="0" applyAlignment="1" applyFont="1" applyNumberFormat="1">
      <alignment shrinkToFit="0" vertical="bottom" wrapText="0"/>
    </xf>
    <xf borderId="0" fillId="0" fontId="29" numFmtId="9" xfId="0" applyAlignment="1" applyFont="1" applyNumberFormat="1">
      <alignment vertical="bottom"/>
    </xf>
    <xf borderId="0" fillId="0" fontId="30" numFmtId="0" xfId="0" applyFont="1"/>
    <xf borderId="0" fillId="0" fontId="9" numFmtId="0" xfId="0" applyAlignment="1" applyFont="1">
      <alignment readingOrder="0" shrinkToFit="0" vertical="top" wrapText="1"/>
    </xf>
    <xf borderId="0" fillId="0" fontId="10" numFmtId="0" xfId="0" applyAlignment="1" applyFont="1">
      <alignment vertical="bottom"/>
    </xf>
    <xf borderId="0" fillId="0" fontId="10" numFmtId="0" xfId="0" applyAlignment="1" applyFont="1">
      <alignment shrinkToFit="0" vertical="bottom" wrapText="0"/>
    </xf>
    <xf borderId="0" fillId="0" fontId="10" numFmtId="0" xfId="0" applyAlignment="1" applyFont="1">
      <alignment horizontal="right" shrinkToFit="0" vertical="bottom" wrapText="0"/>
    </xf>
    <xf borderId="0" fillId="0" fontId="2" numFmtId="164" xfId="0" applyAlignment="1" applyFont="1" applyNumberFormat="1">
      <alignment horizontal="left" shrinkToFit="0" vertical="top" wrapText="0"/>
    </xf>
    <xf borderId="0" fillId="0" fontId="2" numFmtId="0" xfId="0" applyAlignment="1" applyFont="1">
      <alignment horizontal="left" shrinkToFit="0" vertical="top" wrapText="0"/>
    </xf>
    <xf borderId="0" fillId="0" fontId="31" numFmtId="0" xfId="0" applyAlignment="1" applyFont="1">
      <alignment horizontal="left" readingOrder="0" shrinkToFit="0" vertical="top" wrapText="0"/>
    </xf>
    <xf borderId="0" fillId="0" fontId="2" numFmtId="164" xfId="0" applyAlignment="1" applyFont="1" applyNumberFormat="1">
      <alignment horizontal="left" readingOrder="0" shrinkToFit="0" vertical="top" wrapText="0"/>
    </xf>
    <xf borderId="0" fillId="0" fontId="10" numFmtId="0" xfId="0" applyAlignment="1" applyFont="1">
      <alignment readingOrder="0" shrinkToFit="0" vertical="bottom" wrapText="0"/>
    </xf>
    <xf borderId="0" fillId="0" fontId="10" numFmtId="164" xfId="0" applyAlignment="1" applyFont="1" applyNumberFormat="1">
      <alignment vertical="bottom"/>
    </xf>
    <xf borderId="0" fillId="0" fontId="10" numFmtId="164" xfId="0" applyAlignment="1" applyFont="1" applyNumberFormat="1">
      <alignment shrinkToFit="0" vertical="bottom" wrapText="0"/>
    </xf>
    <xf borderId="0" fillId="0" fontId="2" numFmtId="0" xfId="0" applyAlignment="1" applyFont="1">
      <alignment horizontal="left" vertical="top"/>
    </xf>
    <xf borderId="0" fillId="0" fontId="2" numFmtId="1" xfId="0" applyAlignment="1" applyFont="1" applyNumberFormat="1">
      <alignment horizontal="left" readingOrder="0" shrinkToFit="0" vertical="top" wrapText="0"/>
    </xf>
    <xf borderId="0" fillId="0" fontId="32" numFmtId="0" xfId="0" applyAlignment="1" applyFont="1">
      <alignment horizontal="left" readingOrder="0" vertical="top"/>
    </xf>
    <xf borderId="0" fillId="0" fontId="12" numFmtId="0" xfId="0" applyAlignment="1" applyFont="1">
      <alignment readingOrder="0" shrinkToFit="0" vertical="top" wrapText="0"/>
    </xf>
    <xf borderId="0" fillId="0" fontId="13" numFmtId="0" xfId="0" applyAlignment="1" applyFont="1">
      <alignment horizontal="left" readingOrder="0" shrinkToFit="0" vertical="top" wrapText="0"/>
    </xf>
    <xf borderId="0" fillId="2" fontId="33" numFmtId="0" xfId="0" applyAlignment="1" applyFont="1">
      <alignment readingOrder="0" shrinkToFit="0" vertical="top" wrapText="1"/>
    </xf>
    <xf borderId="0" fillId="0" fontId="16" numFmtId="0" xfId="0" applyAlignment="1" applyFont="1">
      <alignment readingOrder="0" shrinkToFit="0" vertical="top" wrapText="1"/>
    </xf>
    <xf borderId="0" fillId="0" fontId="15" numFmtId="0" xfId="0" applyAlignment="1" applyFont="1">
      <alignment shrinkToFit="0" vertical="top" wrapText="1"/>
    </xf>
    <xf borderId="0" fillId="0" fontId="4" numFmtId="3" xfId="0" applyAlignment="1" applyFont="1" applyNumberFormat="1">
      <alignment horizontal="right" readingOrder="0" shrinkToFit="0" vertical="top" wrapText="0"/>
    </xf>
    <xf borderId="0" fillId="0" fontId="4" numFmtId="0" xfId="0" applyAlignment="1" applyFont="1">
      <alignment horizontal="right" readingOrder="0" shrinkToFit="0" vertical="top" wrapText="0"/>
    </xf>
    <xf borderId="0" fillId="0" fontId="2" numFmtId="166" xfId="0" applyAlignment="1" applyFont="1" applyNumberFormat="1">
      <alignment horizontal="right" readingOrder="0" vertical="top"/>
    </xf>
    <xf borderId="0" fillId="0" fontId="4" numFmtId="166" xfId="0" applyAlignment="1" applyFont="1" applyNumberFormat="1">
      <alignment horizontal="right" readingOrder="0" shrinkToFit="0" vertical="top" wrapText="0"/>
    </xf>
    <xf borderId="0" fillId="0" fontId="34" numFmtId="166" xfId="0" applyAlignment="1" applyFont="1" applyNumberFormat="1">
      <alignment horizontal="left" readingOrder="0" shrinkToFit="0" vertical="top" wrapText="0"/>
    </xf>
    <xf borderId="0" fillId="0" fontId="4" numFmtId="0" xfId="0" applyAlignment="1" applyFont="1">
      <alignment horizontal="right" shrinkToFit="0" vertical="top" wrapText="0"/>
    </xf>
    <xf borderId="0" fillId="3" fontId="20" numFmtId="0" xfId="0" applyAlignment="1" applyFill="1" applyFont="1">
      <alignment readingOrder="0" shrinkToFit="0" wrapText="0"/>
    </xf>
    <xf borderId="0" fillId="0" fontId="5" numFmtId="0" xfId="0" applyAlignment="1" applyFont="1">
      <alignment shrinkToFit="0" wrapText="0"/>
    </xf>
    <xf borderId="0" fillId="0" fontId="1" numFmtId="0" xfId="0" applyAlignment="1" applyFont="1">
      <alignment horizontal="left" shrinkToFit="0" wrapText="0"/>
    </xf>
    <xf borderId="0" fillId="0" fontId="12" numFmtId="3" xfId="0" applyAlignment="1" applyFont="1" applyNumberFormat="1">
      <alignment horizontal="left" readingOrder="0" shrinkToFit="0" vertical="top" wrapText="0"/>
    </xf>
    <xf borderId="0" fillId="0" fontId="4" numFmtId="3" xfId="0" applyAlignment="1" applyFont="1" applyNumberFormat="1">
      <alignment horizontal="left" readingOrder="0" shrinkToFit="0" vertical="top" wrapText="0"/>
    </xf>
    <xf borderId="0" fillId="0" fontId="4" numFmtId="3" xfId="0" applyAlignment="1" applyFont="1" applyNumberFormat="1">
      <alignment readingOrder="0" shrinkToFit="0" vertical="top" wrapText="0"/>
    </xf>
    <xf borderId="0" fillId="0" fontId="35" numFmtId="0" xfId="0" applyAlignment="1" applyFont="1">
      <alignment readingOrder="0" shrinkToFit="0" wrapText="0"/>
    </xf>
    <xf borderId="0" fillId="0" fontId="0" numFmtId="3" xfId="0" applyAlignment="1" applyFont="1" applyNumberFormat="1">
      <alignment horizontal="left" readingOrder="0" shrinkToFit="0" vertical="top" wrapText="0"/>
    </xf>
    <xf quotePrefix="1" borderId="0" fillId="0" fontId="4" numFmtId="0" xfId="0" applyAlignment="1" applyFont="1">
      <alignment horizontal="left" readingOrder="0" shrinkToFit="0" vertical="top" wrapText="0"/>
    </xf>
    <xf borderId="0" fillId="0" fontId="4" numFmtId="3" xfId="0" applyAlignment="1" applyFont="1" applyNumberFormat="1">
      <alignment horizontal="left" shrinkToFit="0" vertical="top" wrapText="0"/>
    </xf>
    <xf borderId="0" fillId="0" fontId="36" numFmtId="0" xfId="0" applyAlignment="1" applyFont="1">
      <alignment readingOrder="0" shrinkToFit="0" vertical="top" wrapText="0"/>
    </xf>
    <xf borderId="0" fillId="0" fontId="37" numFmtId="3" xfId="0" applyAlignment="1" applyFont="1" applyNumberFormat="1">
      <alignment readingOrder="0" vertical="top"/>
    </xf>
    <xf borderId="0" fillId="0" fontId="4" numFmtId="0" xfId="0" applyAlignment="1" applyFont="1">
      <alignment readingOrder="0" shrinkToFit="0" vertical="top" wrapText="0"/>
    </xf>
    <xf borderId="0" fillId="0" fontId="9" numFmtId="3" xfId="0" applyAlignment="1" applyFont="1" applyNumberFormat="1">
      <alignment shrinkToFit="0" vertical="top" wrapText="1"/>
    </xf>
    <xf borderId="0" fillId="0" fontId="9" numFmtId="3" xfId="0" applyAlignment="1" applyFont="1" applyNumberFormat="1">
      <alignment readingOrder="0" shrinkToFit="0" vertical="top" wrapText="1"/>
    </xf>
    <xf borderId="0" fillId="0" fontId="10" numFmtId="3" xfId="0" applyAlignment="1" applyFont="1" applyNumberFormat="1">
      <alignment horizontal="right" vertical="top"/>
    </xf>
    <xf borderId="0" fillId="0" fontId="11" numFmtId="168" xfId="0" applyAlignment="1" applyFont="1" applyNumberFormat="1">
      <alignment vertical="top"/>
    </xf>
    <xf borderId="0" fillId="0" fontId="10" numFmtId="168" xfId="0" applyAlignment="1" applyFont="1" applyNumberFormat="1">
      <alignment horizontal="right" vertical="bottom"/>
    </xf>
    <xf borderId="0" fillId="0" fontId="10" numFmtId="3" xfId="0" applyAlignment="1" applyFont="1" applyNumberFormat="1">
      <alignment horizontal="right" vertical="bottom"/>
    </xf>
    <xf borderId="0" fillId="0" fontId="10" numFmtId="49" xfId="0" applyAlignment="1" applyFont="1" applyNumberFormat="1">
      <alignment horizontal="right" vertical="top"/>
    </xf>
    <xf borderId="0" fillId="0" fontId="38" numFmtId="168" xfId="0" applyAlignment="1" applyFont="1" applyNumberFormat="1">
      <alignment shrinkToFit="0" vertical="top" wrapText="0"/>
    </xf>
    <xf borderId="0" fillId="0" fontId="10" numFmtId="3" xfId="0" applyAlignment="1" applyFont="1" applyNumberFormat="1">
      <alignment horizontal="right" vertical="bottom"/>
    </xf>
    <xf borderId="0" fillId="0" fontId="10" numFmtId="165" xfId="0" applyAlignment="1" applyFont="1" applyNumberFormat="1">
      <alignment horizontal="right" vertical="bottom"/>
    </xf>
    <xf borderId="0" fillId="0" fontId="11" numFmtId="4" xfId="0" applyAlignment="1" applyFont="1" applyNumberFormat="1">
      <alignment vertical="top"/>
    </xf>
    <xf borderId="0" fillId="0" fontId="39" numFmtId="4" xfId="0" applyAlignment="1" applyFont="1" applyNumberFormat="1">
      <alignment shrinkToFit="0" vertical="top" wrapText="0"/>
    </xf>
    <xf borderId="0" fillId="0" fontId="11" numFmtId="165" xfId="0" applyAlignment="1" applyFont="1" applyNumberFormat="1">
      <alignment vertical="top"/>
    </xf>
    <xf borderId="0" fillId="0" fontId="40" numFmtId="165" xfId="0" applyAlignment="1" applyFont="1" applyNumberFormat="1">
      <alignment shrinkToFit="0" vertical="top" wrapText="0"/>
    </xf>
    <xf borderId="0" fillId="0" fontId="10" numFmtId="172" xfId="0" applyAlignment="1" applyFont="1" applyNumberFormat="1">
      <alignment horizontal="right" vertical="bottom"/>
    </xf>
    <xf borderId="0" fillId="0" fontId="11" numFmtId="173" xfId="0" applyAlignment="1" applyFont="1" applyNumberFormat="1">
      <alignment vertical="top"/>
    </xf>
    <xf borderId="0" fillId="0" fontId="41" numFmtId="173" xfId="0" applyAlignment="1" applyFont="1" applyNumberFormat="1">
      <alignment shrinkToFit="0" vertical="top" wrapText="0"/>
    </xf>
    <xf borderId="0" fillId="2" fontId="10" numFmtId="168" xfId="0" applyAlignment="1" applyFont="1" applyNumberFormat="1">
      <alignment vertical="bottom"/>
    </xf>
    <xf borderId="0" fillId="0" fontId="42" numFmtId="3" xfId="0" applyAlignment="1" applyFont="1" applyNumberFormat="1">
      <alignment shrinkToFit="0" vertical="top" wrapText="0"/>
    </xf>
    <xf borderId="0" fillId="0" fontId="10" numFmtId="4" xfId="0" applyAlignment="1" applyFont="1" applyNumberFormat="1">
      <alignment horizontal="right" vertical="bottom"/>
    </xf>
    <xf borderId="0" fillId="0" fontId="10" numFmtId="171" xfId="0" applyAlignment="1" applyFont="1" applyNumberFormat="1">
      <alignment horizontal="right" vertical="bottom"/>
    </xf>
    <xf borderId="0" fillId="0" fontId="10" numFmtId="3" xfId="0" applyAlignment="1" applyFont="1" applyNumberFormat="1">
      <alignment horizontal="right" shrinkToFit="0" vertical="top" wrapText="0"/>
    </xf>
    <xf borderId="0" fillId="0" fontId="11" numFmtId="164" xfId="0" applyAlignment="1" applyFont="1" applyNumberFormat="1">
      <alignment vertical="top"/>
    </xf>
    <xf borderId="0" fillId="0" fontId="43" numFmtId="0" xfId="0" applyAlignment="1" applyFont="1">
      <alignment shrinkToFit="0" vertical="top" wrapText="0"/>
    </xf>
    <xf borderId="0" fillId="0" fontId="44" numFmtId="164" xfId="0" applyAlignment="1" applyFont="1" applyNumberFormat="1">
      <alignment shrinkToFit="0" vertical="top" wrapText="0"/>
    </xf>
    <xf borderId="0" fillId="0" fontId="10" numFmtId="0" xfId="0" applyAlignment="1" applyFont="1">
      <alignment readingOrder="0" shrinkToFit="0" vertical="top" wrapText="0"/>
    </xf>
    <xf borderId="0" fillId="0" fontId="37" numFmtId="0" xfId="0" applyAlignment="1" applyFont="1">
      <alignment readingOrder="0" shrinkToFit="0" vertical="top" wrapText="0"/>
    </xf>
    <xf borderId="0" fillId="0" fontId="10" numFmtId="0" xfId="0" applyAlignment="1" applyFont="1">
      <alignment horizontal="left" readingOrder="0" shrinkToFit="0" vertical="top" wrapText="0"/>
    </xf>
    <xf borderId="0" fillId="0" fontId="45" numFmtId="0" xfId="0" applyAlignment="1" applyFont="1">
      <alignment readingOrder="0" vertical="top"/>
    </xf>
    <xf borderId="0" fillId="0" fontId="46" numFmtId="3" xfId="0" applyAlignment="1" applyFont="1" applyNumberFormat="1">
      <alignment readingOrder="0" vertical="top"/>
    </xf>
    <xf borderId="0" fillId="0" fontId="47" numFmtId="0" xfId="0" applyAlignment="1" applyFont="1">
      <alignment readingOrder="0" vertical="top"/>
    </xf>
    <xf quotePrefix="1" borderId="0" fillId="0" fontId="2" numFmtId="0" xfId="0" applyAlignment="1" applyFont="1">
      <alignment horizontal="left" readingOrder="0" shrinkToFit="0" vertical="top" wrapText="0"/>
    </xf>
    <xf borderId="0" fillId="0" fontId="13" numFmtId="3" xfId="0" applyAlignment="1" applyFont="1" applyNumberFormat="1">
      <alignment horizontal="left" readingOrder="0" shrinkToFit="0" vertical="top" wrapText="0"/>
    </xf>
    <xf borderId="0" fillId="0" fontId="2" numFmtId="3" xfId="0" applyAlignment="1" applyFont="1" applyNumberForma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rstb.royalsocietypublishing.org/content/368/1614/20120250" TargetMode="External"/><Relationship Id="rId42" Type="http://schemas.openxmlformats.org/officeDocument/2006/relationships/hyperlink" Target="https://www.canada.ca/en/public-health/services/laboratory-biosafety-biosecurity/pathogen-safety-data-sheets-risk-assessment/hepatitis-a-virus.html" TargetMode="External"/><Relationship Id="rId41" Type="http://schemas.openxmlformats.org/officeDocument/2006/relationships/hyperlink" Target="https://www.fsis.usda.gov/shared/PDF/Atlanta2010/Slides_FSEC_JGreig_Doses.pdf?redirecthttp=true" TargetMode="External"/><Relationship Id="rId44" Type="http://schemas.openxmlformats.org/officeDocument/2006/relationships/hyperlink" Target="http://rstb.royalsocietypublishing.org/content/368/1614/20120250" TargetMode="External"/><Relationship Id="rId43" Type="http://schemas.openxmlformats.org/officeDocument/2006/relationships/hyperlink" Target="https://www.ncbi.nlm.nih.gov/pubmed/18028278" TargetMode="External"/><Relationship Id="rId46" Type="http://schemas.openxmlformats.org/officeDocument/2006/relationships/hyperlink" Target="http://rstb.royalsocietypublishing.org/content/368/1614/20120250" TargetMode="External"/><Relationship Id="rId45" Type="http://schemas.openxmlformats.org/officeDocument/2006/relationships/hyperlink" Target="http://pathmicro.med.sc.edu/lecture/hiv3.htm" TargetMode="External"/><Relationship Id="rId107" Type="http://schemas.openxmlformats.org/officeDocument/2006/relationships/hyperlink" Target="https://www.cdc.gov/rotavirus/clinical.html" TargetMode="External"/><Relationship Id="rId106" Type="http://schemas.openxmlformats.org/officeDocument/2006/relationships/hyperlink" Target="https://www.fsis.usda.gov/shared/PDF/Atlanta2010/Slides_FSEC_JGreig_Doses.pdf?redirecthttp=true" TargetMode="External"/><Relationship Id="rId105" Type="http://schemas.openxmlformats.org/officeDocument/2006/relationships/hyperlink" Target="http://www.cdc.gov/vaccines/pubs/surv-manual/chpt13-rotavirus.html" TargetMode="External"/><Relationship Id="rId104" Type="http://schemas.openxmlformats.org/officeDocument/2006/relationships/hyperlink" Target="http://rstb.royalsocietypublishing.org/content/368/1614/20120250" TargetMode="External"/><Relationship Id="rId109" Type="http://schemas.openxmlformats.org/officeDocument/2006/relationships/hyperlink" Target="http://www.cdc.gov/biosafety/publications/bmbl5/BMBL5_sect_VIII_a.pdf" TargetMode="External"/><Relationship Id="rId108" Type="http://schemas.openxmlformats.org/officeDocument/2006/relationships/hyperlink" Target="http://rstb.royalsocietypublishing.org/content/368/1614/20120250" TargetMode="External"/><Relationship Id="rId48" Type="http://schemas.openxmlformats.org/officeDocument/2006/relationships/hyperlink" Target="http://rstb.royalsocietypublishing.org/content/368/1614/20120250" TargetMode="External"/><Relationship Id="rId47" Type="http://schemas.openxmlformats.org/officeDocument/2006/relationships/hyperlink" Target="http://www.ncbi.nlm.nih.gov/pubmed/19948896" TargetMode="External"/><Relationship Id="rId49" Type="http://schemas.openxmlformats.org/officeDocument/2006/relationships/hyperlink" Target="https://microbewiki.kenyon.edu/index.php/H5N1_Influenza_A" TargetMode="External"/><Relationship Id="rId103" Type="http://schemas.openxmlformats.org/officeDocument/2006/relationships/hyperlink" Target="https://www.google.com/url?sa=t&amp;rct=j&amp;q=&amp;esrc=s&amp;source=web&amp;cd=20&amp;ved=0CK0BEBYwEw&amp;url=http%3A%2F%2Fwww.phac-aspc.gc.ca%2Flab-bio%2Fres%2Fpsds-ftss%2Frab-eng.php&amp;ei=KSJEVI_mCqPg7QaIooDgBg&amp;usg=AFQjCNGZx7rlokxJlDVWP2WN6zhrTBqjfw&amp;sig2=k7X40YGQV2VTtm7e94Pq7w" TargetMode="External"/><Relationship Id="rId102" Type="http://schemas.openxmlformats.org/officeDocument/2006/relationships/hyperlink" Target="http://rstb.royalsocietypublishing.org/content/368/1614/20120250" TargetMode="External"/><Relationship Id="rId101" Type="http://schemas.openxmlformats.org/officeDocument/2006/relationships/hyperlink" Target="http://rstb.royalsocietypublishing.org/content/368/1614/20120250" TargetMode="External"/><Relationship Id="rId100" Type="http://schemas.openxmlformats.org/officeDocument/2006/relationships/hyperlink" Target="https://www.cdc.gov/vaccines/pubs/pinkbook/downloads/polio.pdf" TargetMode="External"/><Relationship Id="rId31" Type="http://schemas.openxmlformats.org/officeDocument/2006/relationships/hyperlink" Target="http://rstb.royalsocietypublishing.org/content/368/1614/20120250" TargetMode="External"/><Relationship Id="rId30" Type="http://schemas.openxmlformats.org/officeDocument/2006/relationships/hyperlink" Target="https://www.canada.ca/en/public-health/services/laboratory-biosafety-biosecurity/pathogen-safety-data-sheets-risk-assessment/echinococcus-granulosus-pathogen-safety-data-sheet.html" TargetMode="External"/><Relationship Id="rId33" Type="http://schemas.openxmlformats.org/officeDocument/2006/relationships/hyperlink" Target="https://www.canada.ca/en/public-health/services/laboratory-biosafety-biosecurity/pathogen-safety-data-sheets-risk-assessment/echinococcus-multilocularis.html" TargetMode="External"/><Relationship Id="rId32" Type="http://schemas.openxmlformats.org/officeDocument/2006/relationships/hyperlink" Target="https://www.canada.ca/en/public-health/services/laboratory-biosafety-biosecurity/pathogen-safety-data-sheets-risk-assessment/echinococcus-multilocularis.html" TargetMode="External"/><Relationship Id="rId35" Type="http://schemas.openxmlformats.org/officeDocument/2006/relationships/hyperlink" Target="https://books.google.co.uk/books?id=fo7bBwAAQBAJ&amp;pg=PA34&amp;lpg=PA34&amp;dq=Dracunculus+mediensis+infectious+dose&amp;source=bl&amp;ots=MTFtetz_YH&amp;sig=Dqkg8uWV_NkBxm2zGG7DInSiw-s&amp;hl=en&amp;sa=X&amp;ved=0ahUKEwjljb2q7tzYAhWPHsAKHTx3CiwQ6AEIKjAA" TargetMode="External"/><Relationship Id="rId34" Type="http://schemas.openxmlformats.org/officeDocument/2006/relationships/hyperlink" Target="http://rstb.royalsocietypublishing.org/content/368/1614/20120250" TargetMode="External"/><Relationship Id="rId37" Type="http://schemas.openxmlformats.org/officeDocument/2006/relationships/hyperlink" Target="https://www.ncbi.nlm.nih.gov/pmc/articles/PMC3302018/" TargetMode="External"/><Relationship Id="rId36" Type="http://schemas.openxmlformats.org/officeDocument/2006/relationships/hyperlink" Target="http://rstb.royalsocietypublishing.org/content/368/1614/20120250" TargetMode="External"/><Relationship Id="rId39" Type="http://schemas.openxmlformats.org/officeDocument/2006/relationships/hyperlink" Target="https://books.google.co.uk/books?id=fo7bBwAAQBAJ&amp;pg=PA34&amp;lpg=PA34&amp;dq=Dracunculus+mediensis+infectious+dose&amp;source=bl&amp;ots=MTFtetz_YH&amp;sig=Dqkg8uWV_NkBxm2zGG7DInSiw-s&amp;hl=en&amp;sa=X&amp;ved=0ahUKEwjljb2q7tzYAhWPHsAKHTx3CiwQ6AEIKjAA" TargetMode="External"/><Relationship Id="rId38" Type="http://schemas.openxmlformats.org/officeDocument/2006/relationships/hyperlink" Target="http://rstb.royalsocietypublishing.org/content/368/1614/20120250" TargetMode="External"/><Relationship Id="rId20" Type="http://schemas.openxmlformats.org/officeDocument/2006/relationships/hyperlink" Target="https://www.canada.ca/en/public-health/services/laboratory-biosafety-biosecurity/pathogen-safety-data-sheets-risk-assessment/dengue-fever-virus-1-2-3-4-pathogen-safety-data-sheet.html" TargetMode="External"/><Relationship Id="rId22" Type="http://schemas.openxmlformats.org/officeDocument/2006/relationships/hyperlink" Target="http://www.phac-aspc.gc.ca/lab-bio/res/psds-ftss/msds51e-eng.php" TargetMode="External"/><Relationship Id="rId21" Type="http://schemas.openxmlformats.org/officeDocument/2006/relationships/hyperlink" Target="https://www.canada.ca/en/public-health/services/laboratory-biosafety-biosecurity/pathogen-safety-data-sheets-risk-assessment/dengue-fever-virus-1-2-3-4-pathogen-safety-data-sheet.html" TargetMode="External"/><Relationship Id="rId24" Type="http://schemas.openxmlformats.org/officeDocument/2006/relationships/hyperlink" Target="https://www.fsis.usda.gov/shared/PDF/Atlanta2010/Slides_FSEC_JGreig_Doses.pdf?redirecthttp=true" TargetMode="External"/><Relationship Id="rId23" Type="http://schemas.openxmlformats.org/officeDocument/2006/relationships/hyperlink" Target="https://www.canada.ca/en/public-health/services/laboratory-biosafety-biosecurity/pathogen-safety-data-sheets-risk-assessment/corynebacterium-diphtheriae.html" TargetMode="External"/><Relationship Id="rId129" Type="http://schemas.openxmlformats.org/officeDocument/2006/relationships/hyperlink" Target="http://www.absa.org/abj/abj/040903nicas.pdf" TargetMode="External"/><Relationship Id="rId128" Type="http://schemas.openxmlformats.org/officeDocument/2006/relationships/hyperlink" Target="https://microbewiki.kenyon.edu/index.php/African_Trypanosomiasis" TargetMode="External"/><Relationship Id="rId127" Type="http://schemas.openxmlformats.org/officeDocument/2006/relationships/hyperlink" Target="http://rstb.royalsocietypublishing.org/content/368/1614/20120250" TargetMode="External"/><Relationship Id="rId126" Type="http://schemas.openxmlformats.org/officeDocument/2006/relationships/hyperlink" Target="https://microbewiki.kenyon.edu/index.php/African_Trypanosomiasis" TargetMode="External"/><Relationship Id="rId26" Type="http://schemas.openxmlformats.org/officeDocument/2006/relationships/hyperlink" Target="http://rstb.royalsocietypublishing.org/content/368/1614/20120250" TargetMode="External"/><Relationship Id="rId121" Type="http://schemas.openxmlformats.org/officeDocument/2006/relationships/hyperlink" Target="https://www.foodsafety.gov/poisoning/causes/bacteriaviruses/shigella/index.html" TargetMode="External"/><Relationship Id="rId25" Type="http://schemas.openxmlformats.org/officeDocument/2006/relationships/hyperlink" Target="https://patient.info/doctor/escherichia-coli-o157" TargetMode="External"/><Relationship Id="rId120" Type="http://schemas.openxmlformats.org/officeDocument/2006/relationships/hyperlink" Target="https://www.fsis.usda.gov/shared/PDF/Atlanta2010/Slides_FSEC_JGreig_Doses.pdf?redirecthttp=true" TargetMode="External"/><Relationship Id="rId28" Type="http://schemas.openxmlformats.org/officeDocument/2006/relationships/hyperlink" Target="http://rstb.royalsocietypublishing.org/content/368/1614/20120250" TargetMode="External"/><Relationship Id="rId27" Type="http://schemas.openxmlformats.org/officeDocument/2006/relationships/hyperlink" Target="https://www.google.com/url?sa=t&amp;rct=j&amp;q=&amp;esrc=s&amp;source=web&amp;cd=1&amp;ved=0CB8QFjAA&amp;url=http%3A%2F%2Fwww.phac-aspc.gc.ca%2Flab-bio%2Fres%2Fpsds-ftss%2Febola-eng.php&amp;ei=KSJEVI_mCqPg7QaIooDgBg&amp;usg=AFQjCNEiBmo7OAsASyqJsRY3QzjgQr2NjA&amp;sig2=JvZD-hqLKkrlbH-lA6i-3A" TargetMode="External"/><Relationship Id="rId125" Type="http://schemas.openxmlformats.org/officeDocument/2006/relationships/hyperlink" Target="https://microbewiki.kenyon.edu/index.php/African_Trypanosomiasis" TargetMode="External"/><Relationship Id="rId29" Type="http://schemas.openxmlformats.org/officeDocument/2006/relationships/hyperlink" Target="https://www.canada.ca/en/public-health/services/laboratory-biosafety-biosecurity/pathogen-safety-data-sheets-risk-assessment/echinococcus-granulosus-pathogen-safety-data-sheet.html" TargetMode="External"/><Relationship Id="rId124" Type="http://schemas.openxmlformats.org/officeDocument/2006/relationships/hyperlink" Target="http://rstb.royalsocietypublishing.org/content/368/1614/20120250" TargetMode="External"/><Relationship Id="rId123" Type="http://schemas.openxmlformats.org/officeDocument/2006/relationships/hyperlink" Target="https://microbewiki.kenyon.edu/index.php/African_Trypanosomiasis" TargetMode="External"/><Relationship Id="rId122" Type="http://schemas.openxmlformats.org/officeDocument/2006/relationships/hyperlink" Target="http://rstb.royalsocietypublishing.org/content/368/1614/20120250" TargetMode="External"/><Relationship Id="rId95" Type="http://schemas.openxmlformats.org/officeDocument/2006/relationships/hyperlink" Target="http://microbewiki.kenyon.edu/index.php/Yersinia_pseudotuberculosis_infection" TargetMode="External"/><Relationship Id="rId94" Type="http://schemas.openxmlformats.org/officeDocument/2006/relationships/hyperlink" Target="https://www.aabb.org/tm/eid/Documents/212s.pdf" TargetMode="External"/><Relationship Id="rId97" Type="http://schemas.openxmlformats.org/officeDocument/2006/relationships/hyperlink" Target="https://www.canada.ca/en/public-health/services/laboratory-biosafety-biosecurity/pathogen-safety-data-sheets-risk-assessment/streptococcus-pneumoniae.html" TargetMode="External"/><Relationship Id="rId96" Type="http://schemas.openxmlformats.org/officeDocument/2006/relationships/hyperlink" Target="https://www.aabb.org/tm/eid/Documents/212s.pdf" TargetMode="External"/><Relationship Id="rId11" Type="http://schemas.openxmlformats.org/officeDocument/2006/relationships/hyperlink" Target="http://www.phac-aspc.gc.ca/lab-bio/res/psds-ftss/var-zo-eng.php" TargetMode="External"/><Relationship Id="rId99" Type="http://schemas.openxmlformats.org/officeDocument/2006/relationships/hyperlink" Target="http://www.plospathogens.org/article/info%3Adoi%2F10.1371%2Fjournal.ppat.1002512" TargetMode="External"/><Relationship Id="rId10" Type="http://schemas.openxmlformats.org/officeDocument/2006/relationships/hyperlink" Target="http://rstb.royalsocietypublishing.org/content/368/1614/20120250" TargetMode="External"/><Relationship Id="rId98" Type="http://schemas.openxmlformats.org/officeDocument/2006/relationships/hyperlink" Target="http://rstb.royalsocietypublishing.org/content/368/1614/20120250" TargetMode="External"/><Relationship Id="rId13" Type="http://schemas.openxmlformats.org/officeDocument/2006/relationships/hyperlink" Target="https://www.canada.ca/en/public-health/services/laboratory-biosafety-biosecurity/pathogen-safety-data-sheets-risk-assessment/chikungunya-virus.html" TargetMode="External"/><Relationship Id="rId12" Type="http://schemas.openxmlformats.org/officeDocument/2006/relationships/hyperlink" Target="https://www.cdc.gov/chickenpox/hcp/clinical-overview.html" TargetMode="External"/><Relationship Id="rId91" Type="http://schemas.openxmlformats.org/officeDocument/2006/relationships/hyperlink" Target="https://www.aabb.org/tm/eid/Documents/212s.pdf" TargetMode="External"/><Relationship Id="rId90" Type="http://schemas.openxmlformats.org/officeDocument/2006/relationships/hyperlink" Target="http://www.phidias.us/hazard/query/query_detail.php?c_hazard_ID=67" TargetMode="External"/><Relationship Id="rId93" Type="http://schemas.openxmlformats.org/officeDocument/2006/relationships/hyperlink" Target="http://www.phidias.us/hazard/query/query_detail.php?c_hazard_ID=67" TargetMode="External"/><Relationship Id="rId92" Type="http://schemas.openxmlformats.org/officeDocument/2006/relationships/hyperlink" Target="http://journals.plos.org/plospathogens/article?id=10.1371/journal.ppat.1002512" TargetMode="External"/><Relationship Id="rId118" Type="http://schemas.openxmlformats.org/officeDocument/2006/relationships/hyperlink" Target="https://www.cdc.gov/parasites/schistosomiasis/health_professionals/index.html" TargetMode="External"/><Relationship Id="rId117" Type="http://schemas.openxmlformats.org/officeDocument/2006/relationships/hyperlink" Target="https://books.google.co.uk/books?id=fo7bBwAAQBAJ&amp;pg=PA34&amp;lpg=PA34&amp;dq=Dracunculus+mediensis+infectious+dose&amp;source=bl&amp;ots=MTFtetz_YH&amp;sig=Dqkg8uWV_NkBxm2zGG7DInSiw-s&amp;hl=en&amp;sa=X&amp;ved=0ahUKEwjljb2q7tzYAhWPHsAKHTx3CiwQ6AEIKjAA" TargetMode="External"/><Relationship Id="rId116" Type="http://schemas.openxmlformats.org/officeDocument/2006/relationships/hyperlink" Target="http://rstb.royalsocietypublishing.org/content/368/1614/20120250" TargetMode="External"/><Relationship Id="rId115" Type="http://schemas.openxmlformats.org/officeDocument/2006/relationships/hyperlink" Target="https://www.canada.ca/en/public-health/services/laboratory-biosafety-biosecurity/pathogen-safety-data-sheets-risk-assessment/streptococcus-pyogenes.html" TargetMode="External"/><Relationship Id="rId119" Type="http://schemas.openxmlformats.org/officeDocument/2006/relationships/hyperlink" Target="http://rstb.royalsocietypublishing.org/content/368/1614/20120250" TargetMode="External"/><Relationship Id="rId15" Type="http://schemas.openxmlformats.org/officeDocument/2006/relationships/hyperlink" Target="http://rstb.royalsocietypublishing.org/content/368/1614/20120250" TargetMode="External"/><Relationship Id="rId110" Type="http://schemas.openxmlformats.org/officeDocument/2006/relationships/hyperlink" Target="https://www.fsis.usda.gov/shared/PDF/Atlanta2010/Slides_FSEC_JGreig_Doses.pdf?redirecthttp=true" TargetMode="External"/><Relationship Id="rId14" Type="http://schemas.openxmlformats.org/officeDocument/2006/relationships/hyperlink" Target="https://www.canada.ca/en/public-health/services/laboratory-biosafety-biosecurity/pathogen-safety-data-sheets-risk-assessment/chikungunya-virus.html" TargetMode="External"/><Relationship Id="rId17" Type="http://schemas.openxmlformats.org/officeDocument/2006/relationships/hyperlink" Target="http://rstb.royalsocietypublishing.org/content/368/1614/20120250" TargetMode="External"/><Relationship Id="rId16" Type="http://schemas.openxmlformats.org/officeDocument/2006/relationships/hyperlink" Target="https://www.commoncold.org/understand.htm" TargetMode="External"/><Relationship Id="rId19" Type="http://schemas.openxmlformats.org/officeDocument/2006/relationships/hyperlink" Target="https://www.canada.ca/en/public-health/services/laboratory-biosafety-biosecurity/pathogen-safety-data-sheets-risk-assessment/dengue-fever-virus-1-2-3-4-pathogen-safety-data-sheet.html" TargetMode="External"/><Relationship Id="rId114" Type="http://schemas.openxmlformats.org/officeDocument/2006/relationships/hyperlink" Target="https://www.fsis.usda.gov/shared/PDF/Atlanta2010/Slides_FSEC_JGreig_Doses.pdf?redirecthttp=true" TargetMode="External"/><Relationship Id="rId18" Type="http://schemas.openxmlformats.org/officeDocument/2006/relationships/hyperlink" Target="https://www.canada.ca/en/public-health/services/laboratory-biosafety-biosecurity/pathogen-safety-data-sheets-risk-assessment/dengue-fever-virus-1-2-3-4-pathogen-safety-data-sheet.html" TargetMode="External"/><Relationship Id="rId113" Type="http://schemas.openxmlformats.org/officeDocument/2006/relationships/hyperlink" Target="http://rstb.royalsocietypublishing.org/content/368/1614/20120250" TargetMode="External"/><Relationship Id="rId112" Type="http://schemas.openxmlformats.org/officeDocument/2006/relationships/hyperlink" Target="https://www.cdc.gov/sars/about/faq.html" TargetMode="External"/><Relationship Id="rId111" Type="http://schemas.openxmlformats.org/officeDocument/2006/relationships/hyperlink" Target="http://rstb.royalsocietypublishing.org/content/368/1614/20120250" TargetMode="External"/><Relationship Id="rId84" Type="http://schemas.openxmlformats.org/officeDocument/2006/relationships/hyperlink" Target="https://www.canada.ca/en/public-health/services/laboratory-biosafety-biosecurity/pathogen-safety-data-sheets-risk-assessment/staphylococcus-aureus.html" TargetMode="External"/><Relationship Id="rId83" Type="http://schemas.openxmlformats.org/officeDocument/2006/relationships/hyperlink" Target="https://www.medicinenet.com/is_mrsa_contagious/article.htm" TargetMode="External"/><Relationship Id="rId86" Type="http://schemas.openxmlformats.org/officeDocument/2006/relationships/hyperlink" Target="https://www.canada.ca/en/public-health/services/laboratory-biosafety-biosecurity/pathogen-safety-data-sheets-risk-assessment/norovirus-pathogen-safety-data-sheet.html" TargetMode="External"/><Relationship Id="rId85" Type="http://schemas.openxmlformats.org/officeDocument/2006/relationships/hyperlink" Target="https://www.cdc.gov/mumps/hcp.html" TargetMode="External"/><Relationship Id="rId88" Type="http://schemas.openxmlformats.org/officeDocument/2006/relationships/hyperlink" Target="https://www.cdc.gov/norovirus/about/symptoms.html" TargetMode="External"/><Relationship Id="rId150" Type="http://schemas.openxmlformats.org/officeDocument/2006/relationships/hyperlink" Target="http://www.who.int/mediacentre/factsheets/fs100/en/" TargetMode="External"/><Relationship Id="rId87" Type="http://schemas.openxmlformats.org/officeDocument/2006/relationships/hyperlink" Target="https://www.fsis.usda.gov/shared/PDF/Atlanta2010/Slides_FSEC_JGreig_Doses.pdf?redirecthttp=true" TargetMode="External"/><Relationship Id="rId89" Type="http://schemas.openxmlformats.org/officeDocument/2006/relationships/hyperlink" Target="http://journals.plos.org/plospathogens/article?id=10.1371/journal.ppat.1002512" TargetMode="External"/><Relationship Id="rId80" Type="http://schemas.openxmlformats.org/officeDocument/2006/relationships/hyperlink" Target="https://www.sciencedirect.com/science/article/pii/S0042682217304117" TargetMode="External"/><Relationship Id="rId82" Type="http://schemas.openxmlformats.org/officeDocument/2006/relationships/hyperlink" Target="https://www.google.com/url?sa=t&amp;rct=j&amp;q=&amp;esrc=s&amp;source=web&amp;cd=9&amp;ved=0CFsQFjAI&amp;url=http%3A%2F%2Fwww.phac-aspc.gc.ca%2Flab-bio%2Fres%2Fpsds-ftss%2Fstaphylococcus-aureus-eng.php&amp;ei=KSJEVI_mCqPg7QaIooDgBg&amp;usg=AFQjCNG5JOHXYqZwCmKvVZ8zVdxFT69ROg&amp;sig2=47gsLPgoNtv49wVRWGlUqA" TargetMode="External"/><Relationship Id="rId81" Type="http://schemas.openxmlformats.org/officeDocument/2006/relationships/hyperlink" Target="https://www.cdc.gov/coronavirus/mers/clinical-features.html" TargetMode="External"/><Relationship Id="rId1" Type="http://schemas.openxmlformats.org/officeDocument/2006/relationships/hyperlink" Target="https://www.cdc.gov/biosafety/publications/bmbl5/BMBL5_sect_VIII_a.pdf" TargetMode="External"/><Relationship Id="rId2" Type="http://schemas.openxmlformats.org/officeDocument/2006/relationships/hyperlink" Target="http://rstb.royalsocietypublishing.org/content/368/1614/20120250" TargetMode="External"/><Relationship Id="rId3" Type="http://schemas.openxmlformats.org/officeDocument/2006/relationships/hyperlink" Target="http://rstb.royalsocietypublishing.org/content/368/1614/20120250" TargetMode="External"/><Relationship Id="rId149" Type="http://schemas.openxmlformats.org/officeDocument/2006/relationships/hyperlink" Target="https://www.canada.ca/en/public-health/services/laboratory-biosafety-biosecurity/pathogen-safety-data-sheets-risk-assessment/yellow-fever-virus.html" TargetMode="External"/><Relationship Id="rId4" Type="http://schemas.openxmlformats.org/officeDocument/2006/relationships/hyperlink" Target="https://www.canada.ca/en/public-health/services/laboratory-biosafety-biosecurity/pathogen-safety-data-sheets-risk-assessment/bacillus-anthracis-material-safety-data-sheets-msds.html" TargetMode="External"/><Relationship Id="rId148" Type="http://schemas.openxmlformats.org/officeDocument/2006/relationships/hyperlink" Target="https://www.canada.ca/en/public-health/services/laboratory-biosafety-biosecurity/pathogen-safety-data-sheets-risk-assessment/bordetella-pertussis.html" TargetMode="External"/><Relationship Id="rId9" Type="http://schemas.openxmlformats.org/officeDocument/2006/relationships/hyperlink" Target="https://www.fsis.usda.gov/shared/PDF/Atlanta2010/Slides_FSEC_JGreig_Doses.pdf?redirecthttp=true" TargetMode="External"/><Relationship Id="rId143" Type="http://schemas.openxmlformats.org/officeDocument/2006/relationships/hyperlink" Target="https://ecdc.europa.eu/en/vcjd/facts" TargetMode="External"/><Relationship Id="rId142" Type="http://schemas.openxmlformats.org/officeDocument/2006/relationships/hyperlink" Target="http://journals.plos.org/plosone/article?id=10.1371/journal.pone.0023664" TargetMode="External"/><Relationship Id="rId141" Type="http://schemas.openxmlformats.org/officeDocument/2006/relationships/hyperlink" Target="http://rstb.royalsocietypublishing.org/content/368/1614/20120250" TargetMode="External"/><Relationship Id="rId140" Type="http://schemas.openxmlformats.org/officeDocument/2006/relationships/hyperlink" Target="http://www.phac-aspc.gc.ca/lab-bio/res/psds-ftss/salmonella-ent-eng.php" TargetMode="External"/><Relationship Id="rId5" Type="http://schemas.openxmlformats.org/officeDocument/2006/relationships/hyperlink" Target="http://rstb.royalsocietypublishing.org/content/368/1614/20120250" TargetMode="External"/><Relationship Id="rId147" Type="http://schemas.openxmlformats.org/officeDocument/2006/relationships/hyperlink" Target="https://en.wikipedia.org/wiki/Bordetella_pertussis" TargetMode="External"/><Relationship Id="rId6" Type="http://schemas.openxmlformats.org/officeDocument/2006/relationships/hyperlink" Target="http://wwwnc.cdc.gov/eid/article/15/5/08-1186_article" TargetMode="External"/><Relationship Id="rId146" Type="http://schemas.openxmlformats.org/officeDocument/2006/relationships/hyperlink" Target="https://www.google.com/url?sa=t&amp;rct=j&amp;q=&amp;esrc=s&amp;source=web&amp;cd=23&amp;ved=0CMUBEBYwFg&amp;url=http%3A%2F%2Fwww.phac-aspc.gc.ca%2Flab-bio%2Fres%2Fpsds-ftss%2Fbordetella-pertussis-eng.php&amp;ei=KSJEVI_mCqPg7QaIooDgBg&amp;usg=AFQjCNFEMnwoU5HbhHgLtrfXp7JJxY6zfA&amp;sig2=t9soKF3TSHfUWcMOLbNnRQ" TargetMode="External"/><Relationship Id="rId7" Type="http://schemas.openxmlformats.org/officeDocument/2006/relationships/hyperlink" Target="http://rstb.royalsocietypublishing.org/content/368/1614/20120250" TargetMode="External"/><Relationship Id="rId145" Type="http://schemas.openxmlformats.org/officeDocument/2006/relationships/hyperlink" Target="http://rstb.royalsocietypublishing.org/content/368/1614/20120250" TargetMode="External"/><Relationship Id="rId8" Type="http://schemas.openxmlformats.org/officeDocument/2006/relationships/hyperlink" Target="http://wwwnc.cdc.gov/travel/yellowbook/2014/chapter-3-infectious-diseases-related-to-travel/campylobacteriosis" TargetMode="External"/><Relationship Id="rId144" Type="http://schemas.openxmlformats.org/officeDocument/2006/relationships/hyperlink" Target="https://www.canada.ca/en/public-health/services/laboratory-biosafety-biosecurity/pathogen-safety-data-sheets-risk-assessment/west-nile-virus.html" TargetMode="External"/><Relationship Id="rId73" Type="http://schemas.openxmlformats.org/officeDocument/2006/relationships/hyperlink" Target="https://www.canada.ca/en/public-health/services/laboratory-biosafety-biosecurity/pathogen-safety-data-sheets-risk-assessment/marburg-virus.html" TargetMode="External"/><Relationship Id="rId72" Type="http://schemas.openxmlformats.org/officeDocument/2006/relationships/hyperlink" Target="https://www.canada.ca/en/public-health/services/laboratory-biosafety-biosecurity/pathogen-safety-data-sheets-risk-assessment/marburg-virus.html" TargetMode="External"/><Relationship Id="rId75" Type="http://schemas.openxmlformats.org/officeDocument/2006/relationships/hyperlink" Target="http://rstb.royalsocietypublishing.org/content/368/1614/20120250" TargetMode="External"/><Relationship Id="rId74" Type="http://schemas.openxmlformats.org/officeDocument/2006/relationships/hyperlink" Target="http://www.biomedcentral.com/1741-7015/7/16" TargetMode="External"/><Relationship Id="rId77" Type="http://schemas.openxmlformats.org/officeDocument/2006/relationships/hyperlink" Target="http://www.who.int/mediacentre/factsheets/fs141/en/" TargetMode="External"/><Relationship Id="rId76" Type="http://schemas.openxmlformats.org/officeDocument/2006/relationships/hyperlink" Target="https://www.canada.ca/en/public-health/services/laboratory-biosafety-biosecurity/pathogen-safety-data-sheets-risk-assessment/neisseria-meningitidis.html" TargetMode="External"/><Relationship Id="rId79" Type="http://schemas.openxmlformats.org/officeDocument/2006/relationships/hyperlink" Target="http://www.who.int/mediacentre/factsheets/fs141/en/" TargetMode="External"/><Relationship Id="rId78" Type="http://schemas.openxmlformats.org/officeDocument/2006/relationships/hyperlink" Target="https://www.canada.ca/en/public-health/services/laboratory-biosafety-biosecurity/pathogen-safety-data-sheets-risk-assessment/neisseria-meningitidis.html" TargetMode="External"/><Relationship Id="rId71" Type="http://schemas.openxmlformats.org/officeDocument/2006/relationships/hyperlink" Target="http://rstb.royalsocietypublishing.org/content/368/1614/20120250" TargetMode="External"/><Relationship Id="rId70" Type="http://schemas.openxmlformats.org/officeDocument/2006/relationships/hyperlink" Target="http://www.malariasite.com/malaria/Transmission.htm" TargetMode="External"/><Relationship Id="rId139" Type="http://schemas.openxmlformats.org/officeDocument/2006/relationships/hyperlink" Target="http://rstb.royalsocietypublishing.org/content/368/1614/20120250" TargetMode="External"/><Relationship Id="rId138" Type="http://schemas.openxmlformats.org/officeDocument/2006/relationships/hyperlink" Target="http://www.phac-aspc.gc.ca/lab-bio/res/psds-ftss/salmonella-ent-eng.php" TargetMode="External"/><Relationship Id="rId137" Type="http://schemas.openxmlformats.org/officeDocument/2006/relationships/hyperlink" Target="http://rstb.royalsocietypublishing.org/content/368/1614/20120250" TargetMode="External"/><Relationship Id="rId132" Type="http://schemas.openxmlformats.org/officeDocument/2006/relationships/hyperlink" Target="http://rstb.royalsocietypublishing.org/content/368/1614/20120250" TargetMode="External"/><Relationship Id="rId131" Type="http://schemas.openxmlformats.org/officeDocument/2006/relationships/hyperlink" Target="http://www.ncbi.nlm.nih.gov/pmc/articles/PMC1360276/" TargetMode="External"/><Relationship Id="rId130" Type="http://schemas.openxmlformats.org/officeDocument/2006/relationships/hyperlink" Target="http://rstb.royalsocietypublishing.org/content/368/1614/20120250" TargetMode="External"/><Relationship Id="rId136" Type="http://schemas.openxmlformats.org/officeDocument/2006/relationships/hyperlink" Target="https://www.google.com/url?sa=t&amp;rct=j&amp;q=&amp;esrc=s&amp;source=web&amp;cd=13&amp;ved=0CHkQFjAM&amp;url=http%3A%2F%2Fwww.phac-aspc.gc.ca%2Flab-bio%2Fres%2Fpsds-ftss%2Ftuber-eng.php&amp;ei=KSJEVI_mCqPg7QaIooDgBg&amp;usg=AFQjCNFifPMWHqE30pqhPTge6aPlMeTVug&amp;sig2=om5rubwGRsmTwETKmR05oA" TargetMode="External"/><Relationship Id="rId135" Type="http://schemas.openxmlformats.org/officeDocument/2006/relationships/hyperlink" Target="http://rstb.royalsocietypublishing.org/content/368/1614/20120250" TargetMode="External"/><Relationship Id="rId134" Type="http://schemas.openxmlformats.org/officeDocument/2006/relationships/hyperlink" Target="https://www.google.com/url?sa=t&amp;rct=j&amp;q=&amp;esrc=s&amp;source=web&amp;cd=13&amp;ved=0CHkQFjAM&amp;url=http%3A%2F%2Fwww.phac-aspc.gc.ca%2Flab-bio%2Fres%2Fpsds-ftss%2Ftuber-eng.php&amp;ei=KSJEVI_mCqPg7QaIooDgBg&amp;usg=AFQjCNFifPMWHqE30pqhPTge6aPlMeTVug&amp;sig2=om5rubwGRsmTwETKmR05oA" TargetMode="External"/><Relationship Id="rId133" Type="http://schemas.openxmlformats.org/officeDocument/2006/relationships/hyperlink" Target="http://rstb.royalsocietypublishing.org/content/368/1614/20120250" TargetMode="External"/><Relationship Id="rId62" Type="http://schemas.openxmlformats.org/officeDocument/2006/relationships/hyperlink" Target="http://www.plosone.org/article/info%3Adoi%2F10.1371%2Fjournal.pone.0101009" TargetMode="External"/><Relationship Id="rId61" Type="http://schemas.openxmlformats.org/officeDocument/2006/relationships/hyperlink" Target="http://rstb.royalsocietypublishing.org/content/368/1614/20120250" TargetMode="External"/><Relationship Id="rId64" Type="http://schemas.openxmlformats.org/officeDocument/2006/relationships/hyperlink" Target="http://rstb.royalsocietypublishing.org/content/368/1614/20120250" TargetMode="External"/><Relationship Id="rId63" Type="http://schemas.openxmlformats.org/officeDocument/2006/relationships/hyperlink" Target="https://www.canada.ca/en/public-health/services/laboratory-biosafety-biosecurity/pathogen-safety-data-sheets-risk-assessment/borrelia-burgdorferi-material-safety-data-sheets-msds.html" TargetMode="External"/><Relationship Id="rId66" Type="http://schemas.openxmlformats.org/officeDocument/2006/relationships/hyperlink" Target="http://rstb.royalsocietypublishing.org/content/368/1614/20120250" TargetMode="External"/><Relationship Id="rId172" Type="http://schemas.openxmlformats.org/officeDocument/2006/relationships/drawing" Target="../drawings/drawing10.xml"/><Relationship Id="rId65" Type="http://schemas.openxmlformats.org/officeDocument/2006/relationships/hyperlink" Target="https://www.canada.ca/en/public-health/services/laboratory-biosafety-biosecurity/pathogen-safety-data-sheets-risk-assessment/brugia-pathogen-safety-data-sheet.html" TargetMode="External"/><Relationship Id="rId171" Type="http://schemas.openxmlformats.org/officeDocument/2006/relationships/hyperlink" Target="http://rstb.royalsocietypublishing.org/content/368/1614/20120250" TargetMode="External"/><Relationship Id="rId68" Type="http://schemas.openxmlformats.org/officeDocument/2006/relationships/hyperlink" Target="http://www.malariasite.com/malaria/Transmission.htm" TargetMode="External"/><Relationship Id="rId170" Type="http://schemas.openxmlformats.org/officeDocument/2006/relationships/hyperlink" Target="https://www.canada.ca/en/public-health/services/laboratory-biosafety-biosecurity/pathogen-safety-data-sheets-risk-assessment/streptococcus-pyogenes.html" TargetMode="External"/><Relationship Id="rId67" Type="http://schemas.openxmlformats.org/officeDocument/2006/relationships/hyperlink" Target="https://www.canada.ca/en/public-health/services/laboratory-biosafety-biosecurity/pathogen-safety-data-sheets-risk-assessment/brugia-pathogen-safety-data-sheet.html" TargetMode="External"/><Relationship Id="rId60" Type="http://schemas.openxmlformats.org/officeDocument/2006/relationships/hyperlink" Target="https://www.canada.ca/en/public-health/services/laboratory-biosafety-biosecurity/pathogen-safety-data-sheets-risk-assessment/mycobacterium.html" TargetMode="External"/><Relationship Id="rId165" Type="http://schemas.openxmlformats.org/officeDocument/2006/relationships/hyperlink" Target="http://rstb.royalsocietypublishing.org/content/368/1614/20120250" TargetMode="External"/><Relationship Id="rId69" Type="http://schemas.openxmlformats.org/officeDocument/2006/relationships/hyperlink" Target="http://rstb.royalsocietypublishing.org/content/368/1614/20120250" TargetMode="External"/><Relationship Id="rId164" Type="http://schemas.openxmlformats.org/officeDocument/2006/relationships/hyperlink" Target="https://microbewiki.kenyon.edu/index.php/African_Trypanosomiasis" TargetMode="External"/><Relationship Id="rId163" Type="http://schemas.openxmlformats.org/officeDocument/2006/relationships/hyperlink" Target="http://www.who.int/mediacentre/factsheets/fs141/en/" TargetMode="External"/><Relationship Id="rId162" Type="http://schemas.openxmlformats.org/officeDocument/2006/relationships/hyperlink" Target="https://www.canada.ca/en/public-health/services/laboratory-biosafety-biosecurity/pathogen-safety-data-sheets-risk-assessment/neisseria-meningitidis.html" TargetMode="External"/><Relationship Id="rId169" Type="http://schemas.openxmlformats.org/officeDocument/2006/relationships/hyperlink" Target="https://www.fsis.usda.gov/shared/PDF/Atlanta2010/Slides_FSEC_JGreig_Doses.pdf?redirecthttp=true" TargetMode="External"/><Relationship Id="rId168" Type="http://schemas.openxmlformats.org/officeDocument/2006/relationships/hyperlink" Target="http://rstb.royalsocietypublishing.org/content/368/1614/20120250" TargetMode="External"/><Relationship Id="rId167" Type="http://schemas.openxmlformats.org/officeDocument/2006/relationships/hyperlink" Target="https://www.cdc.gov/biosafety/publications/bmbl5/BMBL5_sect_VIII_a.pdf" TargetMode="External"/><Relationship Id="rId166" Type="http://schemas.openxmlformats.org/officeDocument/2006/relationships/hyperlink" Target="https://microbewiki.kenyon.edu/index.php/African_Trypanosomiasis" TargetMode="External"/><Relationship Id="rId51" Type="http://schemas.openxmlformats.org/officeDocument/2006/relationships/hyperlink" Target="http://www.phac-aspc.gc.ca/lab-bio/res/psds-ftss/influenza-a-eng.php" TargetMode="External"/><Relationship Id="rId50" Type="http://schemas.openxmlformats.org/officeDocument/2006/relationships/hyperlink" Target="http://rstb.royalsocietypublishing.org/content/368/1614/20120250" TargetMode="External"/><Relationship Id="rId53" Type="http://schemas.openxmlformats.org/officeDocument/2006/relationships/hyperlink" Target="http://rstb.royalsocietypublishing.org/content/368/1614/20120250" TargetMode="External"/><Relationship Id="rId52" Type="http://schemas.openxmlformats.org/officeDocument/2006/relationships/hyperlink" Target="http://rstb.royalsocietypublishing.org/content/368/1614/20120250" TargetMode="External"/><Relationship Id="rId55" Type="http://schemas.openxmlformats.org/officeDocument/2006/relationships/hyperlink" Target="http://www.ohsu.edu/xd/health/services/doernbecher/patients-families/health-information/md4kids/symptom-index/h1n1-exposure.cfm" TargetMode="External"/><Relationship Id="rId161" Type="http://schemas.openxmlformats.org/officeDocument/2006/relationships/hyperlink" Target="http://rstb.royalsocietypublishing.org/content/368/1614/20120250" TargetMode="External"/><Relationship Id="rId54" Type="http://schemas.openxmlformats.org/officeDocument/2006/relationships/hyperlink" Target="https://www.google.com/url?sa=t&amp;rct=j&amp;q=&amp;esrc=s&amp;source=web&amp;cd=6&amp;ved=0CE4QFjAF&amp;url=http%3A%2F%2Fwww.mdpi.com%2F1999-4915%2F2%2F8%2F1530%2Fpdf&amp;ei=PvBEVKO5Hcau7Abyy4GADw&amp;usg=AFQjCNGSB-f7wflPOcjC933IbtZwfvUtPA&amp;sig2=rCX6dQtdVhSGXsBFXF-VIQ" TargetMode="External"/><Relationship Id="rId160" Type="http://schemas.openxmlformats.org/officeDocument/2006/relationships/hyperlink" Target="https://www.canada.ca/en/public-health/services/laboratory-biosafety-biosecurity/pathogen-safety-data-sheets-risk-assessment/leishmania.html" TargetMode="External"/><Relationship Id="rId57" Type="http://schemas.openxmlformats.org/officeDocument/2006/relationships/hyperlink" Target="http://rstb.royalsocietypublishing.org/content/368/1614/20120250" TargetMode="External"/><Relationship Id="rId56" Type="http://schemas.openxmlformats.org/officeDocument/2006/relationships/hyperlink" Target="https://www.canada.ca/en/public-health/services/laboratory-biosafety-biosecurity/pathogen-safety-data-sheets-risk-assessment/leishmania.html" TargetMode="External"/><Relationship Id="rId159" Type="http://schemas.openxmlformats.org/officeDocument/2006/relationships/hyperlink" Target="http://rstb.royalsocietypublishing.org/content/368/1614/20120250" TargetMode="External"/><Relationship Id="rId59" Type="http://schemas.openxmlformats.org/officeDocument/2006/relationships/hyperlink" Target="http://rstb.royalsocietypublishing.org/content/368/1614/20120250" TargetMode="External"/><Relationship Id="rId154" Type="http://schemas.openxmlformats.org/officeDocument/2006/relationships/hyperlink" Target="https://wwwnc.cdc.gov/eid/article/23/5/16-1715_article" TargetMode="External"/><Relationship Id="rId58" Type="http://schemas.openxmlformats.org/officeDocument/2006/relationships/hyperlink" Target="https://www.canada.ca/en/public-health/services/laboratory-biosafety-biosecurity/pathogen-safety-data-sheets-risk-assessment/leishmania.html" TargetMode="External"/><Relationship Id="rId153" Type="http://schemas.openxmlformats.org/officeDocument/2006/relationships/hyperlink" Target="https://www.ncbi.nlm.nih.gov/pmc/articles/PMC5698318/" TargetMode="External"/><Relationship Id="rId152" Type="http://schemas.openxmlformats.org/officeDocument/2006/relationships/hyperlink" Target="http://www.odh.ohio.gov/pdf/IDCM/zika.pdf" TargetMode="External"/><Relationship Id="rId151" Type="http://schemas.openxmlformats.org/officeDocument/2006/relationships/hyperlink" Target="http://rstb.royalsocietypublishing.org/content/368/1614/20120250" TargetMode="External"/><Relationship Id="rId158" Type="http://schemas.openxmlformats.org/officeDocument/2006/relationships/hyperlink" Target="http://www.ncbi.nlm.nih.gov/pubmed/19948896" TargetMode="External"/><Relationship Id="rId157" Type="http://schemas.openxmlformats.org/officeDocument/2006/relationships/hyperlink" Target="http://rstb.royalsocietypublishing.org/content/368/1614/20120250" TargetMode="External"/><Relationship Id="rId156" Type="http://schemas.openxmlformats.org/officeDocument/2006/relationships/hyperlink" Target="http://rstb.royalsocietypublishing.org/content/368/1614/20120250" TargetMode="External"/><Relationship Id="rId155" Type="http://schemas.openxmlformats.org/officeDocument/2006/relationships/hyperlink" Target="http://rstb.royalsocietypublishing.org/content/368/1614/20120250"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ghdx.healthdata.org/gbd-results-tool" TargetMode="External"/><Relationship Id="rId42" Type="http://schemas.openxmlformats.org/officeDocument/2006/relationships/hyperlink" Target="http://www.who.int/mediacentre/factsheets/fs_marburg/en/" TargetMode="External"/><Relationship Id="rId41" Type="http://schemas.openxmlformats.org/officeDocument/2006/relationships/hyperlink" Target="http://ghdx.healthdata.org/gbd-results-tool" TargetMode="External"/><Relationship Id="rId44" Type="http://schemas.openxmlformats.org/officeDocument/2006/relationships/hyperlink" Target="http://ghdx.healthdata.org/gbd-results-tool" TargetMode="External"/><Relationship Id="rId43" Type="http://schemas.openxmlformats.org/officeDocument/2006/relationships/hyperlink" Target="http://ghdx.healthdata.org/gbd-results-tool" TargetMode="External"/><Relationship Id="rId46" Type="http://schemas.openxmlformats.org/officeDocument/2006/relationships/hyperlink" Target="http://www.who.int/emergencies/mers-cov/en/" TargetMode="External"/><Relationship Id="rId45" Type="http://schemas.openxmlformats.org/officeDocument/2006/relationships/hyperlink" Target="http://ghdx.healthdata.org/gbd-results-tool" TargetMode="External"/><Relationship Id="rId48" Type="http://schemas.openxmlformats.org/officeDocument/2006/relationships/hyperlink" Target="https://www.scientificamerican.com/article/whats-behind-the-2016-mumps-spike-in-the-u-s/" TargetMode="External"/><Relationship Id="rId47" Type="http://schemas.openxmlformats.org/officeDocument/2006/relationships/hyperlink" Target="https://www.cdc.gov/mumps/outbreaks.html" TargetMode="External"/><Relationship Id="rId49" Type="http://schemas.openxmlformats.org/officeDocument/2006/relationships/hyperlink" Target="https://www.ncbi.nlm.nih.gov/pmc/articles/PMC4668831/" TargetMode="External"/><Relationship Id="rId31" Type="http://schemas.openxmlformats.org/officeDocument/2006/relationships/hyperlink" Target="http://ghdx.healthdata.org/gbd-results-tool" TargetMode="External"/><Relationship Id="rId30" Type="http://schemas.openxmlformats.org/officeDocument/2006/relationships/hyperlink" Target="http://www.who.int/mediacentre/factsheets/fs211/en/" TargetMode="External"/><Relationship Id="rId33" Type="http://schemas.openxmlformats.org/officeDocument/2006/relationships/hyperlink" Target="http://ghdx.healthdata.org/gbd-results-tool" TargetMode="External"/><Relationship Id="rId32" Type="http://schemas.openxmlformats.org/officeDocument/2006/relationships/hyperlink" Target="http://ghdx.healthdata.org/gbd-results-tool" TargetMode="External"/><Relationship Id="rId35" Type="http://schemas.openxmlformats.org/officeDocument/2006/relationships/hyperlink" Target="https://ecdc.europa.eu/sites/portal/files/media/en/healthtopics/vectors/world-health-day-2014/Documents/factsheet-lyme-borreliosis.pdf" TargetMode="External"/><Relationship Id="rId34" Type="http://schemas.openxmlformats.org/officeDocument/2006/relationships/hyperlink" Target="http://www.who.int/mediacentre/factsheets/fs101/en/" TargetMode="External"/><Relationship Id="rId37" Type="http://schemas.openxmlformats.org/officeDocument/2006/relationships/hyperlink" Target="https://entomologytoday.org/2013/08/19/cdc-estimates-300000-lyme-disease-cases-in-u-s-each-year/" TargetMode="External"/><Relationship Id="rId36" Type="http://schemas.openxmlformats.org/officeDocument/2006/relationships/hyperlink" Target="https://watermark.silverchair.com/fdw017.pdf?token=AQECAHi208BE49Ooan9kkhW_Ercy7Dm3ZL_9Cf3qfKAc485ysgAAAbAwggGsBgkqhkiG9w0BBwagggGdMIIBmQIBADCCAZIGCSqGSIb3DQEHATAeBglghkgBZQMEAS4wEQQMCcZhv00i_Cu3UEMCAgEQgIIBYwX0V2zG9_2VOdnhwXR3W2K9XfE9Y_q_6fqa8n4XS80FR3dbIruAhV3aFA_EQI_p7EIV15ljAITbmHByJGvnAf2EpITvlyqDmhgy-Tm2QyXcqdhUFqBhF7-MOgYS-Rroh0YL0EBCzWQbj57UECBJqK_BlHlibZlaACRv1WpChTbYTyFAw-cMwroKBFBv5O-a0YJW97l5x0W_2kxwZ1GwNM9wVjZLWOQiqSSRCZbcB2xkvr70mo4BD1PfSgNCp0bGah-ggPlD0QZKkpO-GOWBF9Rs2fmWTZ41MNNPDKMI1LZyHFKFZXRHcncW_4DnZ4S6JhpQgAR6JA2zLjUAgjbp0xnLKBS_RZyBdCBGwJGcea2Tg-fqKDHMTADpzeDeZbgAIF8ITodgLwOIpbV3OYBXUcv5NX5YCXoUxJ3sjeAgOKgmmxvAIcJumDiyPcajYLVFWAZIBjXZ9-NXR1vZjD8keonDLDM" TargetMode="External"/><Relationship Id="rId39" Type="http://schemas.openxmlformats.org/officeDocument/2006/relationships/hyperlink" Target="http://ghdx.healthdata.org/gbd-results-tool" TargetMode="External"/><Relationship Id="rId38" Type="http://schemas.openxmlformats.org/officeDocument/2006/relationships/hyperlink" Target="http://www.who.int/vector-control/burden_vector-borne_diseases.pdf" TargetMode="External"/><Relationship Id="rId20" Type="http://schemas.openxmlformats.org/officeDocument/2006/relationships/hyperlink" Target="https://ecdc.europa.eu/en/publications-data/hantavirus-infection-annual-epidemiological-report-2016-2014-data" TargetMode="External"/><Relationship Id="rId22" Type="http://schemas.openxmlformats.org/officeDocument/2006/relationships/hyperlink" Target="http://www.who.int/mediacentre/factsheets/fs366/en/" TargetMode="External"/><Relationship Id="rId21" Type="http://schemas.openxmlformats.org/officeDocument/2006/relationships/hyperlink" Target="https://www.canada.ca/en/public-health/services/laboratory-biosafety-biosecurity/pathogen-safety-data-sheets-risk-assessment/hantavirus.html" TargetMode="External"/><Relationship Id="rId24" Type="http://schemas.openxmlformats.org/officeDocument/2006/relationships/hyperlink" Target="http://ghdx.healthdata.org/gbd-results-tool" TargetMode="External"/><Relationship Id="rId23" Type="http://schemas.openxmlformats.org/officeDocument/2006/relationships/hyperlink" Target="https://www.ncbi.nlm.nih.gov/pmc/articles/PMC3905661/" TargetMode="External"/><Relationship Id="rId26" Type="http://schemas.openxmlformats.org/officeDocument/2006/relationships/hyperlink" Target="http://ghdx.healthdata.org/gbd-results-tool" TargetMode="External"/><Relationship Id="rId25" Type="http://schemas.openxmlformats.org/officeDocument/2006/relationships/hyperlink" Target="https://www.canada.ca/en/public-health/services/laboratory-biosafety-biosecurity/pathogen-safety-data-sheets-risk-assessment/hepatitis-a-virus.html" TargetMode="External"/><Relationship Id="rId28" Type="http://schemas.openxmlformats.org/officeDocument/2006/relationships/hyperlink" Target="http://ghdx.healthdata.org/gbd-results-tool" TargetMode="External"/><Relationship Id="rId27" Type="http://schemas.openxmlformats.org/officeDocument/2006/relationships/hyperlink" Target="http://ghdx.healthdata.org/gbd-results-tool" TargetMode="External"/><Relationship Id="rId29" Type="http://schemas.openxmlformats.org/officeDocument/2006/relationships/hyperlink" Target="https://www.aabb.org/tm/eid/Documents/212s.pdf" TargetMode="External"/><Relationship Id="rId11" Type="http://schemas.openxmlformats.org/officeDocument/2006/relationships/hyperlink" Target="http://ghdx.healthdata.org/gbd-results-tool" TargetMode="External"/><Relationship Id="rId10" Type="http://schemas.openxmlformats.org/officeDocument/2006/relationships/hyperlink" Target="http://www.who.int/mediacentre/factsheets/fs107/en/" TargetMode="External"/><Relationship Id="rId13" Type="http://schemas.openxmlformats.org/officeDocument/2006/relationships/hyperlink" Target="http://www.who.int/immunization/monitoring_surveillance/burden/diphtheria/en/" TargetMode="External"/><Relationship Id="rId12" Type="http://schemas.openxmlformats.org/officeDocument/2006/relationships/hyperlink" Target="http://ghdx.healthdata.org/gbd-results-tool" TargetMode="External"/><Relationship Id="rId15" Type="http://schemas.openxmlformats.org/officeDocument/2006/relationships/hyperlink" Target="http://ghdx.healthdata.org/gbd-results-tool" TargetMode="External"/><Relationship Id="rId14" Type="http://schemas.openxmlformats.org/officeDocument/2006/relationships/hyperlink" Target="https://www.ncbi.nlm.nih.gov/pmc/articles/PMC4668831/" TargetMode="External"/><Relationship Id="rId17" Type="http://schemas.openxmlformats.org/officeDocument/2006/relationships/hyperlink" Target="https://www.ncbi.nlm.nih.gov/pmc/articles/PMC2889826/" TargetMode="External"/><Relationship Id="rId16" Type="http://schemas.openxmlformats.org/officeDocument/2006/relationships/hyperlink" Target="http://ghdx.healthdata.org/gbd-results-tool" TargetMode="External"/><Relationship Id="rId19" Type="http://schemas.openxmlformats.org/officeDocument/2006/relationships/hyperlink" Target="https://www.impatientoptimists.org/Posts/2016/01/Severe-Hand-Foot-and-Mouth-Disease-HFMD-is-now-vaccinepreventable-at-least-in-China" TargetMode="External"/><Relationship Id="rId18" Type="http://schemas.openxmlformats.org/officeDocument/2006/relationships/hyperlink" Target="http://ghdx.healthdata.org/gbd-results-tool" TargetMode="External"/><Relationship Id="rId84" Type="http://schemas.openxmlformats.org/officeDocument/2006/relationships/hyperlink" Target="http://ghdx.healthdata.org/gbd-results-tool" TargetMode="External"/><Relationship Id="rId83" Type="http://schemas.openxmlformats.org/officeDocument/2006/relationships/hyperlink" Target="http://ghdx.healthdata.org/gbd-results-tool" TargetMode="External"/><Relationship Id="rId86" Type="http://schemas.openxmlformats.org/officeDocument/2006/relationships/drawing" Target="../drawings/drawing11.xml"/><Relationship Id="rId85" Type="http://schemas.openxmlformats.org/officeDocument/2006/relationships/hyperlink" Target="https://www.ncbi.nlm.nih.gov/books/NBK343616/" TargetMode="External"/><Relationship Id="rId80" Type="http://schemas.openxmlformats.org/officeDocument/2006/relationships/hyperlink" Target="http://ghdx.healthdata.org/gbd-results-tool/result/fe3bd0b178c6802447aab11fdc832a40" TargetMode="External"/><Relationship Id="rId82" Type="http://schemas.openxmlformats.org/officeDocument/2006/relationships/hyperlink" Target="http://ghdx.healthdata.org/gbd-results-tool" TargetMode="External"/><Relationship Id="rId81" Type="http://schemas.openxmlformats.org/officeDocument/2006/relationships/hyperlink" Target="http://ghdx.healthdata.org/gbd-results-tool" TargetMode="External"/><Relationship Id="rId1" Type="http://schemas.openxmlformats.org/officeDocument/2006/relationships/hyperlink" Target="http://www.nejm.org/doi/full/10.1056/NEJMoa1408913" TargetMode="External"/><Relationship Id="rId2" Type="http://schemas.openxmlformats.org/officeDocument/2006/relationships/hyperlink" Target="https://ecdc.europa.eu/en/news-events/clostridium-difficile-infection-europe-highlights-disease-surveillance-published-part" TargetMode="External"/><Relationship Id="rId3" Type="http://schemas.openxmlformats.org/officeDocument/2006/relationships/hyperlink" Target="https://www.ncbi.nlm.nih.gov/pmc/articles/PMC4668831/" TargetMode="External"/><Relationship Id="rId4" Type="http://schemas.openxmlformats.org/officeDocument/2006/relationships/hyperlink" Target="https://ecdc.europa.eu/en/publications-data/campylobacteriosis-annual-epidemiological-report-2016-2014-data" TargetMode="External"/><Relationship Id="rId9" Type="http://schemas.openxmlformats.org/officeDocument/2006/relationships/hyperlink" Target="https://www.ncbi.nlm.nih.gov/pmc/articles/PMC4668831/" TargetMode="External"/><Relationship Id="rId5" Type="http://schemas.openxmlformats.org/officeDocument/2006/relationships/hyperlink" Target="http://cmr.asm.org/content/28/3/687.full" TargetMode="External"/><Relationship Id="rId6" Type="http://schemas.openxmlformats.org/officeDocument/2006/relationships/hyperlink" Target="http://ghdx.healthdata.org/gbd-results-tool" TargetMode="External"/><Relationship Id="rId7" Type="http://schemas.openxmlformats.org/officeDocument/2006/relationships/hyperlink" Target="http://www.who.int/vector-control/burden_vector-borne_diseases.pdf" TargetMode="External"/><Relationship Id="rId8" Type="http://schemas.openxmlformats.org/officeDocument/2006/relationships/hyperlink" Target="https://www.medscape.com/viewarticle/774865_9" TargetMode="External"/><Relationship Id="rId73" Type="http://schemas.openxmlformats.org/officeDocument/2006/relationships/hyperlink" Target="http://www.who.int/vector-control/burden_vector-borne_diseases.pdf" TargetMode="External"/><Relationship Id="rId72" Type="http://schemas.openxmlformats.org/officeDocument/2006/relationships/hyperlink" Target="https://www.cjd.ed.ac.uk/sites/default/files/worldfigs.pdf" TargetMode="External"/><Relationship Id="rId75" Type="http://schemas.openxmlformats.org/officeDocument/2006/relationships/hyperlink" Target="https://www.hindawi.com/journals/bmri/2015/376230/" TargetMode="External"/><Relationship Id="rId74" Type="http://schemas.openxmlformats.org/officeDocument/2006/relationships/hyperlink" Target="https://www.cdc.gov/westnile/resources/pdfs/cummulative/99_2013_CasesAndDeathsClinicalPresentationHumanCases.pdf" TargetMode="External"/><Relationship Id="rId77" Type="http://schemas.openxmlformats.org/officeDocument/2006/relationships/hyperlink" Target="http://ghdx.healthdata.org/gbd-results-tool" TargetMode="External"/><Relationship Id="rId76" Type="http://schemas.openxmlformats.org/officeDocument/2006/relationships/hyperlink" Target="http://ghdx.healthdata.org/gbd-results-tool" TargetMode="External"/><Relationship Id="rId79" Type="http://schemas.openxmlformats.org/officeDocument/2006/relationships/hyperlink" Target="http://ghdx.healthdata.org/gbd-results-tool/result/fe3bd0b178c6802447aab11fdc832a40" TargetMode="External"/><Relationship Id="rId78" Type="http://schemas.openxmlformats.org/officeDocument/2006/relationships/hyperlink" Target="http://www.who.int/vector-control/burden_vector-borne_diseases.pdf" TargetMode="External"/><Relationship Id="rId71" Type="http://schemas.openxmlformats.org/officeDocument/2006/relationships/hyperlink" Target="http://ghdx.healthdata.org/gbd-results-tool" TargetMode="External"/><Relationship Id="rId70" Type="http://schemas.openxmlformats.org/officeDocument/2006/relationships/hyperlink" Target="http://ghdx.healthdata.org/gbd-results-tool" TargetMode="External"/><Relationship Id="rId62" Type="http://schemas.openxmlformats.org/officeDocument/2006/relationships/hyperlink" Target="https://www.ncbi.nlm.nih.gov/pmc/articles/PMC4668831/" TargetMode="External"/><Relationship Id="rId61" Type="http://schemas.openxmlformats.org/officeDocument/2006/relationships/hyperlink" Target="http://ghdx.healthdata.org/gbd-results-tool" TargetMode="External"/><Relationship Id="rId64" Type="http://schemas.openxmlformats.org/officeDocument/2006/relationships/hyperlink" Target="http://ghdx.healthdata.org/gbd-results-tool" TargetMode="External"/><Relationship Id="rId63" Type="http://schemas.openxmlformats.org/officeDocument/2006/relationships/hyperlink" Target="http://ghdx.healthdata.org/gbd-results-tool" TargetMode="External"/><Relationship Id="rId66" Type="http://schemas.openxmlformats.org/officeDocument/2006/relationships/hyperlink" Target="http://ghdx.healthdata.org/gbd-results-tool" TargetMode="External"/><Relationship Id="rId65" Type="http://schemas.openxmlformats.org/officeDocument/2006/relationships/hyperlink" Target="https://www.cdc.gov/smallpox/history/history.html" TargetMode="External"/><Relationship Id="rId68" Type="http://schemas.openxmlformats.org/officeDocument/2006/relationships/hyperlink" Target="http://ghdx.healthdata.org/gbd-results-tool" TargetMode="External"/><Relationship Id="rId67" Type="http://schemas.openxmlformats.org/officeDocument/2006/relationships/hyperlink" Target="http://ghdx.healthdata.org/gbd-results-tool" TargetMode="External"/><Relationship Id="rId60" Type="http://schemas.openxmlformats.org/officeDocument/2006/relationships/hyperlink" Target="https://www.ncbi.nlm.nih.gov/books/NBK343616/" TargetMode="External"/><Relationship Id="rId69" Type="http://schemas.openxmlformats.org/officeDocument/2006/relationships/hyperlink" Target="http://ghdx.healthdata.org/gbd-results-tool" TargetMode="External"/><Relationship Id="rId51" Type="http://schemas.openxmlformats.org/officeDocument/2006/relationships/hyperlink" Target="http://www.who.int/wer/2016/wer9108.pdf?ua=1" TargetMode="External"/><Relationship Id="rId50" Type="http://schemas.openxmlformats.org/officeDocument/2006/relationships/hyperlink" Target="http://www.who.int/wer/2016/wer9108.pdf?ua=1" TargetMode="External"/><Relationship Id="rId53" Type="http://schemas.openxmlformats.org/officeDocument/2006/relationships/hyperlink" Target="http://www.who.int/mediacentre/factsheets/fs114/en/" TargetMode="External"/><Relationship Id="rId52" Type="http://schemas.openxmlformats.org/officeDocument/2006/relationships/hyperlink" Target="http://www.who.int/wer/2016/wer9108.pdf?ua=1" TargetMode="External"/><Relationship Id="rId55" Type="http://schemas.openxmlformats.org/officeDocument/2006/relationships/hyperlink" Target="http://www.who.int/features/qa/64/en/" TargetMode="External"/><Relationship Id="rId54" Type="http://schemas.openxmlformats.org/officeDocument/2006/relationships/hyperlink" Target="http://polioeradication.org/polio-today/polio-now/" TargetMode="External"/><Relationship Id="rId57" Type="http://schemas.openxmlformats.org/officeDocument/2006/relationships/hyperlink" Target="http://ghdx.healthdata.org/gbd-results-tool" TargetMode="External"/><Relationship Id="rId56" Type="http://schemas.openxmlformats.org/officeDocument/2006/relationships/hyperlink" Target="http://ghdx.healthdata.org/gbd-results-tool" TargetMode="External"/><Relationship Id="rId59" Type="http://schemas.openxmlformats.org/officeDocument/2006/relationships/hyperlink" Target="http://www.cdc.gov/sars/media/" TargetMode="External"/><Relationship Id="rId58" Type="http://schemas.openxmlformats.org/officeDocument/2006/relationships/hyperlink" Target="https://www.ncbi.nlm.nih.gov/pmc/articles/PMC4668831/"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ghdx.healthdata.org/gbd-results-tool?params=gbd-api-2016-permalink/c62419aaea44591b16caf17d4acfe82c" TargetMode="External"/><Relationship Id="rId42" Type="http://schemas.openxmlformats.org/officeDocument/2006/relationships/hyperlink" Target="http://ghdx.healthdata.org/gbd-results-tool?params=gbd-api-2016-permalink/9bfb45c87fa912b7721255060d8ee4dd" TargetMode="External"/><Relationship Id="rId41" Type="http://schemas.openxmlformats.org/officeDocument/2006/relationships/hyperlink" Target="http://ghdx.healthdata.org/gbd-results-tool?params=gbd-api-2016-permalink/120d2de825df17f73d462b3f9d952afe" TargetMode="External"/><Relationship Id="rId43" Type="http://schemas.openxmlformats.org/officeDocument/2006/relationships/drawing" Target="../drawings/drawing12.xml"/><Relationship Id="rId31" Type="http://schemas.openxmlformats.org/officeDocument/2006/relationships/hyperlink" Target="http://ghdx.healthdata.org/gbd-results-tool?params=gbd-api-2016-permalink/2ee29525b9347db49362102f124576e4" TargetMode="External"/><Relationship Id="rId30" Type="http://schemas.openxmlformats.org/officeDocument/2006/relationships/hyperlink" Target="http://ghdx.healthdata.org/gbd-results-tool?params=gbd-api-2016-permalink/2ee29525b9347db49362102f124576e4" TargetMode="External"/><Relationship Id="rId33" Type="http://schemas.openxmlformats.org/officeDocument/2006/relationships/hyperlink" Target="http://ghdx.healthdata.org/gbd-results-tool?params=gbd-api-2016-permalink/60be23b1bafde0877903d210feff0d64" TargetMode="External"/><Relationship Id="rId32" Type="http://schemas.openxmlformats.org/officeDocument/2006/relationships/hyperlink" Target="http://ghdx.healthdata.org/gbd-results-tool?params=gbd-api-2016-permalink/60be23b1bafde0877903d210feff0d64" TargetMode="External"/><Relationship Id="rId35" Type="http://schemas.openxmlformats.org/officeDocument/2006/relationships/hyperlink" Target="http://ghdx.healthdata.org/gbd-results-tool?params=gbd-api-2016-permalink/5c9cb33abd6a0c09df1883e4c14c808f" TargetMode="External"/><Relationship Id="rId34" Type="http://schemas.openxmlformats.org/officeDocument/2006/relationships/hyperlink" Target="http://ghdx.healthdata.org/gbd-results-tool?params=gbd-api-2016-permalink/c1becbd2cb48fb09a7ee005744f6810a" TargetMode="External"/><Relationship Id="rId37" Type="http://schemas.openxmlformats.org/officeDocument/2006/relationships/hyperlink" Target="http://ghdx.healthdata.org/gbd-results-tool?params=gbd-api-2016-permalink/b01c0fcb980f6073f134f1cd8fca8e63" TargetMode="External"/><Relationship Id="rId36" Type="http://schemas.openxmlformats.org/officeDocument/2006/relationships/hyperlink" Target="http://ghdx.healthdata.org/gbd-results-tool?params=gbd-api-2016-permalink/7ded12b7e8ca85433d646936108e1c6c" TargetMode="External"/><Relationship Id="rId39" Type="http://schemas.openxmlformats.org/officeDocument/2006/relationships/hyperlink" Target="http://ghdx.healthdata.org/gbd-results-tool?params=gbd-api-2016-permalink/7c1d49c8ff73e181cfad83f334815565" TargetMode="External"/><Relationship Id="rId38" Type="http://schemas.openxmlformats.org/officeDocument/2006/relationships/hyperlink" Target="http://ghdx.healthdata.org/gbd-results-tool?params=gbd-api-2016-permalink/e63c24b716c11255111afa8269cada19" TargetMode="External"/><Relationship Id="rId20" Type="http://schemas.openxmlformats.org/officeDocument/2006/relationships/hyperlink" Target="http://ghdx.healthdata.org/gbd-results-tool?params=gbd-api-2016-permalink/aac5f49bfd376572385d1d481258403e" TargetMode="External"/><Relationship Id="rId22" Type="http://schemas.openxmlformats.org/officeDocument/2006/relationships/hyperlink" Target="http://ghdx.healthdata.org/gbd-results-tool?params=gbd-api-2016-permalink/120d2de825df17f73d462b3f9d952afe" TargetMode="External"/><Relationship Id="rId21" Type="http://schemas.openxmlformats.org/officeDocument/2006/relationships/hyperlink" Target="http://ghdx.healthdata.org/gbd-results-tool?params=gbd-api-2016-permalink/120d2de825df17f73d462b3f9d952afe" TargetMode="External"/><Relationship Id="rId24" Type="http://schemas.openxmlformats.org/officeDocument/2006/relationships/hyperlink" Target="http://ghdx.healthdata.org/gbd-results-tool?params=gbd-api-2016-permalink/4d15c8749b842c1f27fb25ef93ae21ec" TargetMode="External"/><Relationship Id="rId23" Type="http://schemas.openxmlformats.org/officeDocument/2006/relationships/hyperlink" Target="http://ghdx.healthdata.org/gbd-results-tool?params=gbd-api-2016-permalink/4d15c8749b842c1f27fb25ef93ae21ec" TargetMode="External"/><Relationship Id="rId26" Type="http://schemas.openxmlformats.org/officeDocument/2006/relationships/hyperlink" Target="http://ghdx.healthdata.org/gbd-results-tool?params=gbd-api-2016-permalink/9bfb45c87fa912b7721255060d8ee4dd" TargetMode="External"/><Relationship Id="rId25" Type="http://schemas.openxmlformats.org/officeDocument/2006/relationships/hyperlink" Target="http://ghdx.healthdata.org/gbd-results-tool?params=gbd-api-2016-permalink/506a2486135f0a520fe37166d62fb4b2" TargetMode="External"/><Relationship Id="rId28" Type="http://schemas.openxmlformats.org/officeDocument/2006/relationships/hyperlink" Target="http://ghdx.healthdata.org/gbd-results-tool?params=gbd-api-2016-permalink/0121e635754eadb82688eb1d43ab4a26" TargetMode="External"/><Relationship Id="rId27" Type="http://schemas.openxmlformats.org/officeDocument/2006/relationships/hyperlink" Target="http://ghdx.healthdata.org/gbd-results-tool?params=gbd-api-2016-permalink/9bfb45c87fa912b7721255060d8ee4dd" TargetMode="External"/><Relationship Id="rId29" Type="http://schemas.openxmlformats.org/officeDocument/2006/relationships/hyperlink" Target="http://ghdx.healthdata.org/gbd-results-tool?params=gbd-api-2016-permalink/0121e635754eadb82688eb1d43ab4a26" TargetMode="External"/><Relationship Id="rId11" Type="http://schemas.openxmlformats.org/officeDocument/2006/relationships/hyperlink" Target="http://ghdx.healthdata.org/gbd-results-tool?params=gbd-api-2016-permalink/6e420a8d9f200471fc00b6e7ec927f60" TargetMode="External"/><Relationship Id="rId10" Type="http://schemas.openxmlformats.org/officeDocument/2006/relationships/hyperlink" Target="http://ghdx.healthdata.org/gbd-results-tool?params=gbd-api-2016-permalink/7df2a7a48609a04b742f6c4e97ab6685" TargetMode="External"/><Relationship Id="rId13" Type="http://schemas.openxmlformats.org/officeDocument/2006/relationships/hyperlink" Target="http://ghdx.healthdata.org/gbd-results-tool?params=gbd-api-2016-permalink/7c1d49c8ff73e181cfad83f334815565" TargetMode="External"/><Relationship Id="rId12" Type="http://schemas.openxmlformats.org/officeDocument/2006/relationships/hyperlink" Target="http://ghdx.healthdata.org/gbd-results-tool?params=gbd-api-2016-permalink/7c1d49c8ff73e181cfad83f334815565" TargetMode="External"/><Relationship Id="rId15" Type="http://schemas.openxmlformats.org/officeDocument/2006/relationships/hyperlink" Target="http://ghdx.healthdata.org/gbd-results-tool?params=gbd-api-2016-permalink/976d669e82e5ac8a94a6d0c6fb966270" TargetMode="External"/><Relationship Id="rId14" Type="http://schemas.openxmlformats.org/officeDocument/2006/relationships/hyperlink" Target="http://ghdx.healthdata.org/gbd-results-tool?params=gbd-api-2016-permalink/976d669e82e5ac8a94a6d0c6fb966270" TargetMode="External"/><Relationship Id="rId17" Type="http://schemas.openxmlformats.org/officeDocument/2006/relationships/hyperlink" Target="http://ghdx.healthdata.org/gbd-results-tool?params=gbd-api-2016-permalink/8f6860f75b16384536f25b46b7189d90" TargetMode="External"/><Relationship Id="rId16" Type="http://schemas.openxmlformats.org/officeDocument/2006/relationships/hyperlink" Target="http://ghdx.healthdata.org/gbd-results-tool?params=gbd-api-2016-permalink/64a102d1e099b0c6883eb3e21f1aee73" TargetMode="External"/><Relationship Id="rId19" Type="http://schemas.openxmlformats.org/officeDocument/2006/relationships/hyperlink" Target="http://ghdx.healthdata.org/gbd-results-tool?params=gbd-api-2016-permalink/e1e3f1d888adbcf25c1ebb5117e115d8" TargetMode="External"/><Relationship Id="rId18" Type="http://schemas.openxmlformats.org/officeDocument/2006/relationships/hyperlink" Target="http://ghdx.healthdata.org/gbd-results-tool?params=gbd-api-2016-permalink/e1e3f1d888adbcf25c1ebb5117e115d8" TargetMode="External"/><Relationship Id="rId1" Type="http://schemas.openxmlformats.org/officeDocument/2006/relationships/hyperlink" Target="http://ghdx.healthdata.org/gbd-results-tool?params=gbd-api-2016-permalink/9596ca363cec4634d39a9dfb1bff0af1" TargetMode="External"/><Relationship Id="rId2" Type="http://schemas.openxmlformats.org/officeDocument/2006/relationships/hyperlink" Target="http://ghdx.healthdata.org/gbd-results-tool?params=gbd-api-2016-permalink/4e810f878d77f018872416107ff1c1de" TargetMode="External"/><Relationship Id="rId3" Type="http://schemas.openxmlformats.org/officeDocument/2006/relationships/hyperlink" Target="http://ghdx.healthdata.org/gbd-results-tool?params=gbd-api-2016-permalink/4e810f878d77f018872416107ff1c1de" TargetMode="External"/><Relationship Id="rId4" Type="http://schemas.openxmlformats.org/officeDocument/2006/relationships/hyperlink" Target="http://ghdx.healthdata.org/gbd-results-tool?params=gbd-api-2016-permalink/a6fa7b12b59f7f5aecdf0a3a5ed26875" TargetMode="External"/><Relationship Id="rId9" Type="http://schemas.openxmlformats.org/officeDocument/2006/relationships/hyperlink" Target="http://www.who.int/news-room/fact-sheets/detail/soil-transmitted-helminth-infections" TargetMode="External"/><Relationship Id="rId5" Type="http://schemas.openxmlformats.org/officeDocument/2006/relationships/hyperlink" Target="http://ghdx.healthdata.org/gbd-results-tool?params=gbd-api-2016-permalink/6e6b407f8a21b70a86ee5a0829e75351" TargetMode="External"/><Relationship Id="rId6" Type="http://schemas.openxmlformats.org/officeDocument/2006/relationships/hyperlink" Target="http://ghdx.healthdata.org/gbd-results-tool?params=gbd-api-2016-permalink/d461cf9b36a12b80986fe68cddd7e7dc" TargetMode="External"/><Relationship Id="rId7" Type="http://schemas.openxmlformats.org/officeDocument/2006/relationships/hyperlink" Target="http://www.who.int/news-room/fact-sheets/detail/echinococcosis" TargetMode="External"/><Relationship Id="rId8" Type="http://schemas.openxmlformats.org/officeDocument/2006/relationships/hyperlink" Target="http://ghdx.healthdata.org/gbd-results-tool?params=gbd-api-2016-permalink/ea37f3efab5a448e21ba25a3fdbe9a54"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ghdx.healthdata.org/gbd-results-tool" TargetMode="External"/><Relationship Id="rId42" Type="http://schemas.openxmlformats.org/officeDocument/2006/relationships/hyperlink" Target="http://ghdx.healthdata.org/gbd-results-tool" TargetMode="External"/><Relationship Id="rId41" Type="http://schemas.openxmlformats.org/officeDocument/2006/relationships/hyperlink" Target="http://ghdx.healthdata.org/gbd-results-tool" TargetMode="External"/><Relationship Id="rId44" Type="http://schemas.openxmlformats.org/officeDocument/2006/relationships/hyperlink" Target="http://ghdx.healthdata.org/gbd-results-tool" TargetMode="External"/><Relationship Id="rId43" Type="http://schemas.openxmlformats.org/officeDocument/2006/relationships/hyperlink" Target="http://ghdx.healthdata.org/gbd-results-tool" TargetMode="External"/><Relationship Id="rId46" Type="http://schemas.openxmlformats.org/officeDocument/2006/relationships/hyperlink" Target="http://ghdx.healthdata.org/gbd-results-tool/result/fe3bd0b178c6802447aab11fdc832a40" TargetMode="External"/><Relationship Id="rId45" Type="http://schemas.openxmlformats.org/officeDocument/2006/relationships/hyperlink" Target="http://ghdx.healthdata.org/gbd-results-tool/result/fe3bd0b178c6802447aab11fdc832a40" TargetMode="External"/><Relationship Id="rId48" Type="http://schemas.openxmlformats.org/officeDocument/2006/relationships/hyperlink" Target="http://ghdx.healthdata.org/gbd-results-tool" TargetMode="External"/><Relationship Id="rId47" Type="http://schemas.openxmlformats.org/officeDocument/2006/relationships/hyperlink" Target="http://ghdx.healthdata.org/gbd-results-tool" TargetMode="External"/><Relationship Id="rId49" Type="http://schemas.openxmlformats.org/officeDocument/2006/relationships/hyperlink" Target="http://ghdx.healthdata.org/gbd-results-tool" TargetMode="External"/><Relationship Id="rId31" Type="http://schemas.openxmlformats.org/officeDocument/2006/relationships/hyperlink" Target="https://www.ncbi.nlm.nih.gov/pmc/articles/PMC4668831/" TargetMode="External"/><Relationship Id="rId30" Type="http://schemas.openxmlformats.org/officeDocument/2006/relationships/hyperlink" Target="https://academic.oup.com/jid/article/200/Supplement_1/S16/847728" TargetMode="External"/><Relationship Id="rId33" Type="http://schemas.openxmlformats.org/officeDocument/2006/relationships/hyperlink" Target="http://ghdx.healthdata.org/gbd-results-tool" TargetMode="External"/><Relationship Id="rId32" Type="http://schemas.openxmlformats.org/officeDocument/2006/relationships/hyperlink" Target="http://www.cdc.gov/sars/media/" TargetMode="External"/><Relationship Id="rId35" Type="http://schemas.openxmlformats.org/officeDocument/2006/relationships/hyperlink" Target="http://ghdx.healthdata.org/gbd-results-tool" TargetMode="External"/><Relationship Id="rId34" Type="http://schemas.openxmlformats.org/officeDocument/2006/relationships/hyperlink" Target="https://www.ncbi.nlm.nih.gov/pmc/articles/PMC4668831/" TargetMode="External"/><Relationship Id="rId37" Type="http://schemas.openxmlformats.org/officeDocument/2006/relationships/hyperlink" Target="https://www.cdc.gov/smallpox/history/history.html" TargetMode="External"/><Relationship Id="rId36" Type="http://schemas.openxmlformats.org/officeDocument/2006/relationships/hyperlink" Target="http://ghdx.healthdata.org/gbd-results-tool" TargetMode="External"/><Relationship Id="rId39" Type="http://schemas.openxmlformats.org/officeDocument/2006/relationships/hyperlink" Target="http://ghdx.healthdata.org/gbd-results-tool" TargetMode="External"/><Relationship Id="rId38" Type="http://schemas.openxmlformats.org/officeDocument/2006/relationships/hyperlink" Target="http://ghdx.healthdata.org/gbd-results-tool" TargetMode="External"/><Relationship Id="rId20" Type="http://schemas.openxmlformats.org/officeDocument/2006/relationships/hyperlink" Target="http://ghdx.healthdata.org/gbd-results-tool" TargetMode="External"/><Relationship Id="rId22" Type="http://schemas.openxmlformats.org/officeDocument/2006/relationships/hyperlink" Target="http://ghdx.healthdata.org/gbd-results-tool" TargetMode="External"/><Relationship Id="rId21" Type="http://schemas.openxmlformats.org/officeDocument/2006/relationships/hyperlink" Target="http://ghdx.healthdata.org/gbd-results-tool" TargetMode="External"/><Relationship Id="rId24" Type="http://schemas.openxmlformats.org/officeDocument/2006/relationships/hyperlink" Target="http://ghdx.healthdata.org/gbd-results-tool" TargetMode="External"/><Relationship Id="rId23" Type="http://schemas.openxmlformats.org/officeDocument/2006/relationships/hyperlink" Target="http://ghdx.healthdata.org/gbd-results-tool" TargetMode="External"/><Relationship Id="rId26" Type="http://schemas.openxmlformats.org/officeDocument/2006/relationships/hyperlink" Target="http://ghdx.healthdata.org/gbd-results-tool" TargetMode="External"/><Relationship Id="rId25" Type="http://schemas.openxmlformats.org/officeDocument/2006/relationships/hyperlink" Target="http://ghdx.healthdata.org/gbd-results-tool" TargetMode="External"/><Relationship Id="rId28" Type="http://schemas.openxmlformats.org/officeDocument/2006/relationships/hyperlink" Target="http://ghdx.healthdata.org/gbd-results-tool" TargetMode="External"/><Relationship Id="rId27" Type="http://schemas.openxmlformats.org/officeDocument/2006/relationships/hyperlink" Target="https://www.ncbi.nlm.nih.gov/pmc/articles/PMC4668831/" TargetMode="External"/><Relationship Id="rId29" Type="http://schemas.openxmlformats.org/officeDocument/2006/relationships/hyperlink" Target="http://ghdx.healthdata.org/gbd-results-tool" TargetMode="External"/><Relationship Id="rId11" Type="http://schemas.openxmlformats.org/officeDocument/2006/relationships/hyperlink" Target="http://ghdx.healthdata.org/gbd-results-tool" TargetMode="External"/><Relationship Id="rId10" Type="http://schemas.openxmlformats.org/officeDocument/2006/relationships/hyperlink" Target="https://www.ncbi.nlm.nih.gov/pmc/articles/PMC2889826/" TargetMode="External"/><Relationship Id="rId13" Type="http://schemas.openxmlformats.org/officeDocument/2006/relationships/hyperlink" Target="https://www.ncbi.nlm.nih.gov/pmc/articles/PMC3905661/" TargetMode="External"/><Relationship Id="rId12" Type="http://schemas.openxmlformats.org/officeDocument/2006/relationships/hyperlink" Target="https://www.ncbi.nlm.nih.gov/pmc/articles/PMC3905661/" TargetMode="External"/><Relationship Id="rId15" Type="http://schemas.openxmlformats.org/officeDocument/2006/relationships/hyperlink" Target="http://ghdx.healthdata.org/gbd-results-tool" TargetMode="External"/><Relationship Id="rId14" Type="http://schemas.openxmlformats.org/officeDocument/2006/relationships/hyperlink" Target="http://ghdx.healthdata.org/gbd-results-tool" TargetMode="External"/><Relationship Id="rId17" Type="http://schemas.openxmlformats.org/officeDocument/2006/relationships/hyperlink" Target="http://ghdx.healthdata.org/gbd-results-tool" TargetMode="External"/><Relationship Id="rId16" Type="http://schemas.openxmlformats.org/officeDocument/2006/relationships/hyperlink" Target="http://ghdx.healthdata.org/gbd-results-tool" TargetMode="External"/><Relationship Id="rId19" Type="http://schemas.openxmlformats.org/officeDocument/2006/relationships/hyperlink" Target="http://ghdx.healthdata.org/gbd-results-tool" TargetMode="External"/><Relationship Id="rId18" Type="http://schemas.openxmlformats.org/officeDocument/2006/relationships/hyperlink" Target="http://ghdx.healthdata.org/gbd-results-tool" TargetMode="External"/><Relationship Id="rId1" Type="http://schemas.openxmlformats.org/officeDocument/2006/relationships/hyperlink" Target="https://www.ncbi.nlm.nih.gov/pmc/articles/PMC4668831/" TargetMode="External"/><Relationship Id="rId2" Type="http://schemas.openxmlformats.org/officeDocument/2006/relationships/hyperlink" Target="http://ghdx.healthdata.org/gbd-results-tool" TargetMode="External"/><Relationship Id="rId3" Type="http://schemas.openxmlformats.org/officeDocument/2006/relationships/hyperlink" Target="https://www.ncbi.nlm.nih.gov/pmc/articles/PMC4668831/" TargetMode="External"/><Relationship Id="rId4" Type="http://schemas.openxmlformats.org/officeDocument/2006/relationships/hyperlink" Target="http://ghdx.healthdata.org/gbd-results-tool" TargetMode="External"/><Relationship Id="rId9" Type="http://schemas.openxmlformats.org/officeDocument/2006/relationships/hyperlink" Target="http://ghdx.healthdata.org/gbd-results-tool" TargetMode="External"/><Relationship Id="rId5" Type="http://schemas.openxmlformats.org/officeDocument/2006/relationships/hyperlink" Target="http://ghdx.healthdata.org/gbd-results-tool" TargetMode="External"/><Relationship Id="rId6" Type="http://schemas.openxmlformats.org/officeDocument/2006/relationships/hyperlink" Target="http://ghdx.healthdata.org/gbd-results-tool" TargetMode="External"/><Relationship Id="rId7" Type="http://schemas.openxmlformats.org/officeDocument/2006/relationships/hyperlink" Target="https://www.ncbi.nlm.nih.gov/pmc/articles/PMC4668831/" TargetMode="External"/><Relationship Id="rId8" Type="http://schemas.openxmlformats.org/officeDocument/2006/relationships/hyperlink" Target="http://ghdx.healthdata.org/gbd-results-tool" TargetMode="External"/><Relationship Id="rId51" Type="http://schemas.openxmlformats.org/officeDocument/2006/relationships/drawing" Target="../drawings/drawing13.xml"/><Relationship Id="rId50" Type="http://schemas.openxmlformats.org/officeDocument/2006/relationships/hyperlink" Target="http://ghdx.healthdata.org/gbd-results-tool"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wwwnc.cdc.gov/eid/article/9/1/02-0112_article" TargetMode="External"/><Relationship Id="rId42" Type="http://schemas.openxmlformats.org/officeDocument/2006/relationships/hyperlink" Target="http://www.oie.int/doc/ged/D8191.PDF" TargetMode="External"/><Relationship Id="rId41" Type="http://schemas.openxmlformats.org/officeDocument/2006/relationships/hyperlink" Target="http://www.antimicrobialtestlaboratories.com/coxsackievirus.htm" TargetMode="External"/><Relationship Id="rId44" Type="http://schemas.openxmlformats.org/officeDocument/2006/relationships/hyperlink" Target="http://www.who.int/water_sanitation_health/bathing/recreadischap6.pdf" TargetMode="External"/><Relationship Id="rId43" Type="http://schemas.openxmlformats.org/officeDocument/2006/relationships/hyperlink" Target="http://www.phac-aspc.gc.ca/lab-bio/res/psds-ftss/msds44e-eng.php" TargetMode="External"/><Relationship Id="rId46" Type="http://schemas.openxmlformats.org/officeDocument/2006/relationships/hyperlink" Target="https://books.google.co.uk/books?id=vYxFAAAAYAAJ&amp;q=hantavirus+r0+OR+%22basic+reproduction+number%22+OR+%22basic+reproductive+rate%22&amp;dq=hantavirus+r0+OR+%22basic+reproduction+number%22+OR+%22basic+reproductive+rate%22&amp;hl=en&amp;sa=X&amp;ved=0ahUKEwjuvLuhhsnYAhUGI8AKHTijDfIQ6AEIYjAN" TargetMode="External"/><Relationship Id="rId45" Type="http://schemas.openxmlformats.org/officeDocument/2006/relationships/hyperlink" Target="https://www.impatientoptimists.org/Posts/2016/01/Severe-Hand-Foot-and-Mouth-Disease-HFMD-is-now-vaccinepreventable-at-least-in-China" TargetMode="External"/><Relationship Id="rId107" Type="http://schemas.openxmlformats.org/officeDocument/2006/relationships/hyperlink" Target="http://www.who.int/wer/2016/wer9108.pdf?ua=1" TargetMode="External"/><Relationship Id="rId106" Type="http://schemas.openxmlformats.org/officeDocument/2006/relationships/hyperlink" Target="https://www.nature.com/articles/nature10549" TargetMode="External"/><Relationship Id="rId105" Type="http://schemas.openxmlformats.org/officeDocument/2006/relationships/hyperlink" Target="http://www.plosone.org/article/info%3Adoi%2F10.1371%2Fjournal.pone.0008401" TargetMode="External"/><Relationship Id="rId104" Type="http://schemas.openxmlformats.org/officeDocument/2006/relationships/hyperlink" Target="http://www.who.int/wer/2016/wer9108.pdf?ua=1" TargetMode="External"/><Relationship Id="rId109" Type="http://schemas.openxmlformats.org/officeDocument/2006/relationships/hyperlink" Target="http://www.cfsph.iastate.edu/Factsheets/pdfs/plague.pdf" TargetMode="External"/><Relationship Id="rId108" Type="http://schemas.openxmlformats.org/officeDocument/2006/relationships/hyperlink" Target="http://www.researchgate.net/publication/6993284_Transmission_potential_of_primary_pneumonic_plague_time_inhomogeneous_evaluation_based_on_historical_documents_of_the_transmission_network" TargetMode="External"/><Relationship Id="rId48" Type="http://schemas.openxmlformats.org/officeDocument/2006/relationships/hyperlink" Target="https://www.ccohs.ca/oshanswers/diseases/hantavir.html" TargetMode="External"/><Relationship Id="rId47" Type="http://schemas.openxmlformats.org/officeDocument/2006/relationships/hyperlink" Target="https://www.cdc.gov/hantavirus/technical/hanta/virology.html" TargetMode="External"/><Relationship Id="rId49" Type="http://schemas.openxmlformats.org/officeDocument/2006/relationships/hyperlink" Target="https://www.cdc.gov/hantavirus/technical/hps/faq.html" TargetMode="External"/><Relationship Id="rId103" Type="http://schemas.openxmlformats.org/officeDocument/2006/relationships/hyperlink" Target="https://www.nature.com/articles/nature10549" TargetMode="External"/><Relationship Id="rId102" Type="http://schemas.openxmlformats.org/officeDocument/2006/relationships/hyperlink" Target="https://www.wired.com/2001/10/black-deaths-gene-code-cracked/" TargetMode="External"/><Relationship Id="rId101" Type="http://schemas.openxmlformats.org/officeDocument/2006/relationships/hyperlink" Target="http://www.plosone.org/article/info%3Adoi%2F10.1371%2Fjournal.pone.0008401" TargetMode="External"/><Relationship Id="rId100" Type="http://schemas.openxmlformats.org/officeDocument/2006/relationships/hyperlink" Target="http://www.who.int/wer/2016/wer9108.pdf?ua=1" TargetMode="External"/><Relationship Id="rId31" Type="http://schemas.openxmlformats.org/officeDocument/2006/relationships/hyperlink" Target="http://www.who.int/mediacentre/factsheets/fs125/en/" TargetMode="External"/><Relationship Id="rId30" Type="http://schemas.openxmlformats.org/officeDocument/2006/relationships/hyperlink" Target="http://aem.asm.org/content/69/7/3687" TargetMode="External"/><Relationship Id="rId33" Type="http://schemas.openxmlformats.org/officeDocument/2006/relationships/hyperlink" Target="http://ghdx.healthdata.org/gbd-results-tool" TargetMode="External"/><Relationship Id="rId32" Type="http://schemas.openxmlformats.org/officeDocument/2006/relationships/hyperlink" Target="http://www.mssanz.org.au/modsim2011/B2/parshotam.pdf" TargetMode="External"/><Relationship Id="rId35" Type="http://schemas.openxmlformats.org/officeDocument/2006/relationships/hyperlink" Target="http://ghdx.healthdata.org/gbd-results-tool" TargetMode="External"/><Relationship Id="rId34" Type="http://schemas.openxmlformats.org/officeDocument/2006/relationships/hyperlink" Target="https://www.cdc.gov/vhf/ebola/outbreaks/2014-west-africa/case-counts.html" TargetMode="External"/><Relationship Id="rId37" Type="http://schemas.openxmlformats.org/officeDocument/2006/relationships/hyperlink" Target="http://ghdx.healthdata.org/gbd-results-tool" TargetMode="External"/><Relationship Id="rId36" Type="http://schemas.openxmlformats.org/officeDocument/2006/relationships/hyperlink" Target="https://www.ncbi.nlm.nih.gov/pmc/articles/PMC2889826/" TargetMode="External"/><Relationship Id="rId39" Type="http://schemas.openxmlformats.org/officeDocument/2006/relationships/hyperlink" Target="http://cmr.asm.org/content/15/2/223.full" TargetMode="External"/><Relationship Id="rId38" Type="http://schemas.openxmlformats.org/officeDocument/2006/relationships/hyperlink" Target="https://www.ncbi.nlm.nih.gov/pmc/articles/PMC332717/" TargetMode="External"/><Relationship Id="rId20" Type="http://schemas.openxmlformats.org/officeDocument/2006/relationships/hyperlink" Target="http://www.who.int/mediacentre/factsheets/fs107/en/" TargetMode="External"/><Relationship Id="rId22" Type="http://schemas.openxmlformats.org/officeDocument/2006/relationships/hyperlink" Target="http://books.google.co.uk/books?id=5uMf4qCmghEC&amp;pg=PA201&amp;lpg=PA201&amp;dq=rhinovirus+%22basic+reproductive+number%22+OR+%22basic+reproductive+rate%22&amp;source=bl&amp;ots=M5hiyWlzzL&amp;sig=NG0Ydv1t-UJ3o1GGGeyLMkP5KHE&amp;hl=en&amp;sa=X&amp;ei=hpo3VLWrJebB7Aa9xIHIBw&amp;redir_esc=y" TargetMode="External"/><Relationship Id="rId21" Type="http://schemas.openxmlformats.org/officeDocument/2006/relationships/hyperlink" Target="http://www.who.int/gho/epidemic_diseases/cholera/deaths_text/en/" TargetMode="External"/><Relationship Id="rId24" Type="http://schemas.openxmlformats.org/officeDocument/2006/relationships/hyperlink" Target="https://www.ncbi.nlm.nih.gov/pmc/articles/PMC3753061/" TargetMode="External"/><Relationship Id="rId23" Type="http://schemas.openxmlformats.org/officeDocument/2006/relationships/hyperlink" Target="http://ghdx.healthdata.org/gbd-results-tool" TargetMode="External"/><Relationship Id="rId129" Type="http://schemas.openxmlformats.org/officeDocument/2006/relationships/hyperlink" Target="http://ghdx.healthdata.org/gbd-results-tool" TargetMode="External"/><Relationship Id="rId128" Type="http://schemas.openxmlformats.org/officeDocument/2006/relationships/hyperlink" Target="https://wwwnc.cdc.gov/eid/article/16/11/09-0934_article" TargetMode="External"/><Relationship Id="rId127" Type="http://schemas.openxmlformats.org/officeDocument/2006/relationships/hyperlink" Target="https://www.ncbi.nlm.nih.gov/pmc/articles/PMC4668831/" TargetMode="External"/><Relationship Id="rId126" Type="http://schemas.openxmlformats.org/officeDocument/2006/relationships/hyperlink" Target="http://www.who.int/mediacentre/factsheets/fs115/en/" TargetMode="External"/><Relationship Id="rId26" Type="http://schemas.openxmlformats.org/officeDocument/2006/relationships/hyperlink" Target="https://www.ncbi.nlm.nih.gov/pmc/articles/PMC3753061/" TargetMode="External"/><Relationship Id="rId121" Type="http://schemas.openxmlformats.org/officeDocument/2006/relationships/hyperlink" Target="http://www.sciencedirect.com/science/article/pii/S002555641300148X" TargetMode="External"/><Relationship Id="rId25" Type="http://schemas.openxmlformats.org/officeDocument/2006/relationships/hyperlink" Target="http://ghdx.healthdata.org/gbd-results-tool" TargetMode="External"/><Relationship Id="rId120" Type="http://schemas.openxmlformats.org/officeDocument/2006/relationships/hyperlink" Target="http://www.nhs.uk/chq/Pages/how-long-do-bacteria-and-viruses-live-outside-the-body.aspx" TargetMode="External"/><Relationship Id="rId28" Type="http://schemas.openxmlformats.org/officeDocument/2006/relationships/hyperlink" Target="https://www.cdc.gov/diphtheria/clinicians.html" TargetMode="External"/><Relationship Id="rId27" Type="http://schemas.openxmlformats.org/officeDocument/2006/relationships/hyperlink" Target="http://ghdx.healthdata.org/gbd-results-tool" TargetMode="External"/><Relationship Id="rId125" Type="http://schemas.openxmlformats.org/officeDocument/2006/relationships/hyperlink" Target="http://ghdx.healthdata.org/gbd-results-tool" TargetMode="External"/><Relationship Id="rId29" Type="http://schemas.openxmlformats.org/officeDocument/2006/relationships/hyperlink" Target="https://www.ncbi.nlm.nih.gov/pmc/articles/PMC4668831/" TargetMode="External"/><Relationship Id="rId124" Type="http://schemas.openxmlformats.org/officeDocument/2006/relationships/hyperlink" Target="http://en.wikipedia.org/wiki/Basic_reproduction_number" TargetMode="External"/><Relationship Id="rId123" Type="http://schemas.openxmlformats.org/officeDocument/2006/relationships/hyperlink" Target="http://wwwnc.cdc.gov/eid/article/11/8/pdfs/04-0449.pdf" TargetMode="External"/><Relationship Id="rId122" Type="http://schemas.openxmlformats.org/officeDocument/2006/relationships/hyperlink" Target="https://www.cdc.gov/sars/about/fs-sars.html" TargetMode="External"/><Relationship Id="rId95" Type="http://schemas.openxmlformats.org/officeDocument/2006/relationships/hyperlink" Target="http://www.health.gov.au/internet/immunise/publishing.nsf/content/handbook10-4-11" TargetMode="External"/><Relationship Id="rId94" Type="http://schemas.openxmlformats.org/officeDocument/2006/relationships/hyperlink" Target="https://amr-review.org/sites/default/files/AMR%20Review%20Paper%20-%20Tackling%20a%20crisis%20for%20the%20health%20and%20wealth%20of%20nations_1.pdf" TargetMode="External"/><Relationship Id="rId97" Type="http://schemas.openxmlformats.org/officeDocument/2006/relationships/hyperlink" Target="http://www.cdc.gov/hicpac/norovirus/tables/evidence-table-q3-ron.html" TargetMode="External"/><Relationship Id="rId96" Type="http://schemas.openxmlformats.org/officeDocument/2006/relationships/hyperlink" Target="https://www.ncbi.nlm.nih.gov/pmc/articles/PMC4668831/" TargetMode="External"/><Relationship Id="rId11" Type="http://schemas.openxmlformats.org/officeDocument/2006/relationships/hyperlink" Target="http://cmr.asm.org/content/28/3/687.full" TargetMode="External"/><Relationship Id="rId99" Type="http://schemas.openxmlformats.org/officeDocument/2006/relationships/hyperlink" Target="https://www.cdc.gov/hai/pdfs/norovirus/229110-ANoroCaseFactSheet508.pdf" TargetMode="External"/><Relationship Id="rId10" Type="http://schemas.openxmlformats.org/officeDocument/2006/relationships/hyperlink" Target="https://ecdc.europa.eu/en/news-events/clostridium-difficile-infection-europe-highlights-disease-surveillance-published-part" TargetMode="External"/><Relationship Id="rId98" Type="http://schemas.openxmlformats.org/officeDocument/2006/relationships/hyperlink" Target="http://wwwnc.cdc.gov/eid/article/19/8/13-0472-t3" TargetMode="External"/><Relationship Id="rId13" Type="http://schemas.openxmlformats.org/officeDocument/2006/relationships/hyperlink" Target="http://www.phac-aspc.gc.ca/lab-bio/res/psds-ftss/campylobacter-coli-eng.php" TargetMode="External"/><Relationship Id="rId12" Type="http://schemas.openxmlformats.org/officeDocument/2006/relationships/hyperlink" Target="http://www.nhs.uk/chq/Pages/how-long-do-bacteria-and-viruses-live-outside-the-body.aspx" TargetMode="External"/><Relationship Id="rId91" Type="http://schemas.openxmlformats.org/officeDocument/2006/relationships/hyperlink" Target="http://www.phac-aspc.gc.ca/lab-bio/res/psds-ftss/staphylococcus-aureus-eng.php" TargetMode="External"/><Relationship Id="rId90" Type="http://schemas.openxmlformats.org/officeDocument/2006/relationships/hyperlink" Target="http://www.who.int/emergencies/mers-cov/en/" TargetMode="External"/><Relationship Id="rId93" Type="http://schemas.openxmlformats.org/officeDocument/2006/relationships/hyperlink" Target="http://www.who.int/mediacentre/news/releases/2014/amr-report/en/" TargetMode="External"/><Relationship Id="rId92" Type="http://schemas.openxmlformats.org/officeDocument/2006/relationships/hyperlink" Target="http://www.crd.york.ac.uk/crdweb/ShowRecord.asp?ID=22010001059" TargetMode="External"/><Relationship Id="rId118" Type="http://schemas.openxmlformats.org/officeDocument/2006/relationships/hyperlink" Target="https://www.ncbi.nlm.nih.gov/pmc/articles/PMC4668831/" TargetMode="External"/><Relationship Id="rId117" Type="http://schemas.openxmlformats.org/officeDocument/2006/relationships/hyperlink" Target="http://www.who.int/immunization/monitoring_surveillance/burden/estimates/rotavirus/en/" TargetMode="External"/><Relationship Id="rId116" Type="http://schemas.openxmlformats.org/officeDocument/2006/relationships/hyperlink" Target="http://wwwnc.cdc.gov/eid/article/20/1/13-0019_article" TargetMode="External"/><Relationship Id="rId115" Type="http://schemas.openxmlformats.org/officeDocument/2006/relationships/hyperlink" Target="http://www.plosone.org/article/info%3Adoi%2F10.1371%2Fjournal.pone.0042320" TargetMode="External"/><Relationship Id="rId119" Type="http://schemas.openxmlformats.org/officeDocument/2006/relationships/hyperlink" Target="http://wwwnc.cdc.gov/travel/yellowbook/2014/chapter-3-infectious-diseases-related-to-travel/salmonellosis-nontyphoidal" TargetMode="External"/><Relationship Id="rId15" Type="http://schemas.openxmlformats.org/officeDocument/2006/relationships/hyperlink" Target="http://cmr.asm.org/content/28/3/687.full" TargetMode="External"/><Relationship Id="rId110" Type="http://schemas.openxmlformats.org/officeDocument/2006/relationships/hyperlink" Target="http://www.who.int/ith/diseases/pneumococcal/en/" TargetMode="External"/><Relationship Id="rId14" Type="http://schemas.openxmlformats.org/officeDocument/2006/relationships/hyperlink" Target="http://www.mssanz.org.au/modsim2011/B2/parshotam.pdf" TargetMode="External"/><Relationship Id="rId17" Type="http://schemas.openxmlformats.org/officeDocument/2006/relationships/hyperlink" Target="https://www.medscape.com/viewarticle/774865_9" TargetMode="External"/><Relationship Id="rId16" Type="http://schemas.openxmlformats.org/officeDocument/2006/relationships/hyperlink" Target="http://ghdx.healthdata.org/gbd-results-tool" TargetMode="External"/><Relationship Id="rId19" Type="http://schemas.openxmlformats.org/officeDocument/2006/relationships/hyperlink" Target="https://www.ncbi.nlm.nih.gov/pmc/articles/PMC4668831/" TargetMode="External"/><Relationship Id="rId114" Type="http://schemas.openxmlformats.org/officeDocument/2006/relationships/hyperlink" Target="http://www.who.int/immunization/monitoring_surveillance/global_rota_mortality_CID_2016.pdf" TargetMode="External"/><Relationship Id="rId18" Type="http://schemas.openxmlformats.org/officeDocument/2006/relationships/hyperlink" Target="https://ecdc.europa.eu/sites/portal/files/media/en/publications/Publications/0804_MER_Chikungunya_Modelling.pdf" TargetMode="External"/><Relationship Id="rId113" Type="http://schemas.openxmlformats.org/officeDocument/2006/relationships/hyperlink" Target="http://ghdx.healthdata.org/gbd-results-tool" TargetMode="External"/><Relationship Id="rId112" Type="http://schemas.openxmlformats.org/officeDocument/2006/relationships/hyperlink" Target="http://ghdx.healthdata.org/gbd-results-tool" TargetMode="External"/><Relationship Id="rId111" Type="http://schemas.openxmlformats.org/officeDocument/2006/relationships/hyperlink" Target="http://www.who.int/mediacentre/factsheets/fs114/en/" TargetMode="External"/><Relationship Id="rId84" Type="http://schemas.openxmlformats.org/officeDocument/2006/relationships/hyperlink" Target="http://ghdx.healthdata.org/gbd-results-tool" TargetMode="External"/><Relationship Id="rId83" Type="http://schemas.openxmlformats.org/officeDocument/2006/relationships/hyperlink" Target="http://ghdx.healthdata.org/gbd-results-tool" TargetMode="External"/><Relationship Id="rId86" Type="http://schemas.openxmlformats.org/officeDocument/2006/relationships/hyperlink" Target="http://www.who.int/csr/disease/coronavirus_infections/MERS-CoV_summary_update_20140611.pdf" TargetMode="External"/><Relationship Id="rId85" Type="http://schemas.openxmlformats.org/officeDocument/2006/relationships/hyperlink" Target="http://www.who.int/emergencies/mers-cov/risk-assessment-july-2017.pdf" TargetMode="External"/><Relationship Id="rId88" Type="http://schemas.openxmlformats.org/officeDocument/2006/relationships/hyperlink" Target="http://www.eurosurveillance.org/ViewArticle.aspx?ArticleId=20590" TargetMode="External"/><Relationship Id="rId150" Type="http://schemas.openxmlformats.org/officeDocument/2006/relationships/hyperlink" Target="http://ghdx.healthdata.org/gbd-results-tool" TargetMode="External"/><Relationship Id="rId87" Type="http://schemas.openxmlformats.org/officeDocument/2006/relationships/hyperlink" Target="http://www.who.int/csr/disease/coronavirus_infections/update_20130620/en/" TargetMode="External"/><Relationship Id="rId89" Type="http://schemas.openxmlformats.org/officeDocument/2006/relationships/hyperlink" Target="http://www.sciencedirect.com/science/article/pii/S120197121401491X" TargetMode="External"/><Relationship Id="rId80" Type="http://schemas.openxmlformats.org/officeDocument/2006/relationships/hyperlink" Target="http://ghdx.healthdata.org/gbd-results-tool" TargetMode="External"/><Relationship Id="rId82" Type="http://schemas.openxmlformats.org/officeDocument/2006/relationships/hyperlink" Target="http://www.who.int/mediacentre/factsheets/fs286/en/" TargetMode="External"/><Relationship Id="rId81" Type="http://schemas.openxmlformats.org/officeDocument/2006/relationships/hyperlink" Target="https://www.cdc.gov/measles/downloads/measlesdataandstatsslideset.pdf" TargetMode="External"/><Relationship Id="rId1" Type="http://schemas.openxmlformats.org/officeDocument/2006/relationships/hyperlink" Target="https://www.ll.mit.edu/publications/journal/pdf/vol17_no1/17_1_6Jamrog.pdf" TargetMode="External"/><Relationship Id="rId2" Type="http://schemas.openxmlformats.org/officeDocument/2006/relationships/hyperlink" Target="https://www.ncbi.nlm.nih.gov/pmc/articles/PMC3614207/" TargetMode="External"/><Relationship Id="rId3" Type="http://schemas.openxmlformats.org/officeDocument/2006/relationships/hyperlink" Target="https://www.ll.mit.edu/publications/journal/pdf/vol17_no1/17_1_6Jamrog.pdf" TargetMode="External"/><Relationship Id="rId149" Type="http://schemas.openxmlformats.org/officeDocument/2006/relationships/hyperlink" Target="http://ghdx.healthdata.org/gbd-results-tool/result/fe3bd0b178c6802447aab11fdc832a40" TargetMode="External"/><Relationship Id="rId4" Type="http://schemas.openxmlformats.org/officeDocument/2006/relationships/hyperlink" Target="https://www.ncbi.nlm.nih.gov/pmc/articles/PMC3614207/" TargetMode="External"/><Relationship Id="rId148" Type="http://schemas.openxmlformats.org/officeDocument/2006/relationships/hyperlink" Target="http://ghdx.healthdata.org/gbd-results-tool/result/fe3bd0b178c6802447aab11fdc832a40" TargetMode="External"/><Relationship Id="rId9" Type="http://schemas.openxmlformats.org/officeDocument/2006/relationships/hyperlink" Target="http://www.cdc.gov/media/releases/2015/p0225-clostridium-difficile.html" TargetMode="External"/><Relationship Id="rId143" Type="http://schemas.openxmlformats.org/officeDocument/2006/relationships/hyperlink" Target="http://ghdx.healthdata.org/gbd-results-tool" TargetMode="External"/><Relationship Id="rId142" Type="http://schemas.openxmlformats.org/officeDocument/2006/relationships/hyperlink" Target="http://www.who.int/vector-control/burden_vector-borne_diseases.pdf" TargetMode="External"/><Relationship Id="rId141" Type="http://schemas.openxmlformats.org/officeDocument/2006/relationships/hyperlink" Target="http://www.eurocjd.ed.ac.uk/surveillance%20data%201.html" TargetMode="External"/><Relationship Id="rId140" Type="http://schemas.openxmlformats.org/officeDocument/2006/relationships/hyperlink" Target="https://www.cjd.ed.ac.uk/sites/default/files/worldfigs.pdf" TargetMode="External"/><Relationship Id="rId5" Type="http://schemas.openxmlformats.org/officeDocument/2006/relationships/hyperlink" Target="https://www.ll.mit.edu/publications/journal/pdf/vol17_no1/17_1_6Jamrog.pdf" TargetMode="External"/><Relationship Id="rId147" Type="http://schemas.openxmlformats.org/officeDocument/2006/relationships/hyperlink" Target="http://www.wpro.who.int/mediacentre/factsheets/fs_05182015_zika/en/" TargetMode="External"/><Relationship Id="rId6" Type="http://schemas.openxmlformats.org/officeDocument/2006/relationships/hyperlink" Target="http://www.aricjournal.com/content/1/1/20" TargetMode="External"/><Relationship Id="rId146" Type="http://schemas.openxmlformats.org/officeDocument/2006/relationships/hyperlink" Target="http://www.who.int/mediacentre/factsheets/fs100/en/" TargetMode="External"/><Relationship Id="rId7" Type="http://schemas.openxmlformats.org/officeDocument/2006/relationships/hyperlink" Target="http://www.nhs.uk/chq/Pages/how-long-do-bacteria-and-viruses-live-outside-the-body.aspx" TargetMode="External"/><Relationship Id="rId145" Type="http://schemas.openxmlformats.org/officeDocument/2006/relationships/hyperlink" Target="http://ghdx.healthdata.org/gbd-results-tool" TargetMode="External"/><Relationship Id="rId8" Type="http://schemas.openxmlformats.org/officeDocument/2006/relationships/hyperlink" Target="http://www.ncbi.nlm.nih.gov/pubmed/21558767" TargetMode="External"/><Relationship Id="rId144" Type="http://schemas.openxmlformats.org/officeDocument/2006/relationships/hyperlink" Target="https://www.cdc.gov/pertussis/countries/index.html" TargetMode="External"/><Relationship Id="rId73" Type="http://schemas.openxmlformats.org/officeDocument/2006/relationships/hyperlink" Target="https://www.rollingstone.com/culture/features/lyme-disease-inside-americas-mysterious-epidemic-w487776" TargetMode="External"/><Relationship Id="rId72" Type="http://schemas.openxmlformats.org/officeDocument/2006/relationships/hyperlink" Target="http://www.cdc.gov/anaplasmosis/stats/" TargetMode="External"/><Relationship Id="rId75" Type="http://schemas.openxmlformats.org/officeDocument/2006/relationships/hyperlink" Target="http://ghdx.healthdata.org/gbd-results-tool" TargetMode="External"/><Relationship Id="rId74" Type="http://schemas.openxmlformats.org/officeDocument/2006/relationships/hyperlink" Target="http://www.who.int/lymphatic_filariasis/epidemiology/epidemiology_forms/en/" TargetMode="External"/><Relationship Id="rId77" Type="http://schemas.openxmlformats.org/officeDocument/2006/relationships/hyperlink" Target="http://ghdx.healthdata.org/gbd-results-tool" TargetMode="External"/><Relationship Id="rId76" Type="http://schemas.openxmlformats.org/officeDocument/2006/relationships/hyperlink" Target="http://www.thelancet.com/journals/lancet/article/PIIS0140-6736(12)60034-8/abstract" TargetMode="External"/><Relationship Id="rId79" Type="http://schemas.openxmlformats.org/officeDocument/2006/relationships/hyperlink" Target="http://www.who.int/mediacentre/factsheets/fs_marburg/en/" TargetMode="External"/><Relationship Id="rId78" Type="http://schemas.openxmlformats.org/officeDocument/2006/relationships/hyperlink" Target="http://www.thelancet.com/journals/lancet/article/PIIS0140-6736(12)60034-8/abstract" TargetMode="External"/><Relationship Id="rId71" Type="http://schemas.openxmlformats.org/officeDocument/2006/relationships/hyperlink" Target="http://www.who.int/mediacentre/factsheets/fs101/en/" TargetMode="External"/><Relationship Id="rId70" Type="http://schemas.openxmlformats.org/officeDocument/2006/relationships/hyperlink" Target="http://ghdx.healthdata.org/gbd-results-tool" TargetMode="External"/><Relationship Id="rId139" Type="http://schemas.openxmlformats.org/officeDocument/2006/relationships/hyperlink" Target="http://ghdx.healthdata.org/gbd-results-tool" TargetMode="External"/><Relationship Id="rId138" Type="http://schemas.openxmlformats.org/officeDocument/2006/relationships/hyperlink" Target="http://ghdx.healthdata.org/gbd-results-tool" TargetMode="External"/><Relationship Id="rId137" Type="http://schemas.openxmlformats.org/officeDocument/2006/relationships/hyperlink" Target="https://www.tbalert.org/about-tb/tb-in-time/tb-timeline/" TargetMode="External"/><Relationship Id="rId132" Type="http://schemas.openxmlformats.org/officeDocument/2006/relationships/hyperlink" Target="http://www.who.int/about/bugs_drugs_smoke_chapter_1_smallpox.pdf" TargetMode="External"/><Relationship Id="rId131" Type="http://schemas.openxmlformats.org/officeDocument/2006/relationships/hyperlink" Target="https://www.cdc.gov/smallpox/history/history.html" TargetMode="External"/><Relationship Id="rId130" Type="http://schemas.openxmlformats.org/officeDocument/2006/relationships/hyperlink" Target="http://ghdx.healthdata.org/gbd-results-tool" TargetMode="External"/><Relationship Id="rId136" Type="http://schemas.openxmlformats.org/officeDocument/2006/relationships/hyperlink" Target="http://ghdx.healthdata.org/gbd-results-tool" TargetMode="External"/><Relationship Id="rId135" Type="http://schemas.openxmlformats.org/officeDocument/2006/relationships/hyperlink" Target="https://www.tbalert.org/about-tb/tb-in-time/tb-timeline/" TargetMode="External"/><Relationship Id="rId134" Type="http://schemas.openxmlformats.org/officeDocument/2006/relationships/hyperlink" Target="http://ghdx.healthdata.org/gbd-results-tool" TargetMode="External"/><Relationship Id="rId133" Type="http://schemas.openxmlformats.org/officeDocument/2006/relationships/hyperlink" Target="http://ghdx.healthdata.org/gbd-results-tool" TargetMode="External"/><Relationship Id="rId62" Type="http://schemas.openxmlformats.org/officeDocument/2006/relationships/hyperlink" Target="http://www.who.int/mediacentre/factsheets/fs211/en/" TargetMode="External"/><Relationship Id="rId61" Type="http://schemas.openxmlformats.org/officeDocument/2006/relationships/hyperlink" Target="http://www.who.int/influenza/human_animal_interface/2017_12_07_tableH5N1.pdf?ua=1" TargetMode="External"/><Relationship Id="rId64" Type="http://schemas.openxmlformats.org/officeDocument/2006/relationships/hyperlink" Target="http://en.wikipedia.org/wiki/Basic_reproduction_number" TargetMode="External"/><Relationship Id="rId63" Type="http://schemas.openxmlformats.org/officeDocument/2006/relationships/hyperlink" Target="http://www.phac-aspc.gc.ca/lab-bio/res/psds-ftss/influenza-grippe-b-c-eng.php" TargetMode="External"/><Relationship Id="rId66" Type="http://schemas.openxmlformats.org/officeDocument/2006/relationships/hyperlink" Target="http://wwwnc.cdc.gov/eid/article/12/1/05-0979_article" TargetMode="External"/><Relationship Id="rId65" Type="http://schemas.openxmlformats.org/officeDocument/2006/relationships/hyperlink" Target="http://www.who.int/mediacentre/factsheets/fs211/en/" TargetMode="External"/><Relationship Id="rId68" Type="http://schemas.openxmlformats.org/officeDocument/2006/relationships/hyperlink" Target="http://www.thelancet.com/journals/laninf/article/PIIS1473-3099(12)70121-4/fulltext" TargetMode="External"/><Relationship Id="rId67" Type="http://schemas.openxmlformats.org/officeDocument/2006/relationships/hyperlink" Target="http://www.panama-guide.com/article.php/20090517152331424" TargetMode="External"/><Relationship Id="rId60" Type="http://schemas.openxmlformats.org/officeDocument/2006/relationships/hyperlink" Target="http://www.nature.com/srep/2013/130710/srep02175/full/srep02175.html" TargetMode="External"/><Relationship Id="rId69" Type="http://schemas.openxmlformats.org/officeDocument/2006/relationships/hyperlink" Target="http://ghdx.healthdata.org/gbd-results-tool" TargetMode="External"/><Relationship Id="rId51" Type="http://schemas.openxmlformats.org/officeDocument/2006/relationships/hyperlink" Target="https://www.cdc.gov/hantavirus/surveillance/annual-cases.html" TargetMode="External"/><Relationship Id="rId50" Type="http://schemas.openxmlformats.org/officeDocument/2006/relationships/hyperlink" Target="https://emedicine.medscape.com/article/236425-clinical" TargetMode="External"/><Relationship Id="rId53" Type="http://schemas.openxmlformats.org/officeDocument/2006/relationships/hyperlink" Target="http://ghdx.healthdata.org/gbd-results-tool" TargetMode="External"/><Relationship Id="rId52" Type="http://schemas.openxmlformats.org/officeDocument/2006/relationships/hyperlink" Target="https://www.ncbi.nlm.nih.gov/pmc/articles/PMC3905661/" TargetMode="External"/><Relationship Id="rId55" Type="http://schemas.openxmlformats.org/officeDocument/2006/relationships/hyperlink" Target="http://ghdx.healthdata.org/gbd-results-tool" TargetMode="External"/><Relationship Id="rId54" Type="http://schemas.openxmlformats.org/officeDocument/2006/relationships/hyperlink" Target="http://ghdx.healthdata.org/gbd-results-tool" TargetMode="External"/><Relationship Id="rId57" Type="http://schemas.openxmlformats.org/officeDocument/2006/relationships/hyperlink" Target="http://ghdx.healthdata.org/gbd-results-tool" TargetMode="External"/><Relationship Id="rId56" Type="http://schemas.openxmlformats.org/officeDocument/2006/relationships/hyperlink" Target="http://www.unaids.org/en/resources/fact-sheet" TargetMode="External"/><Relationship Id="rId59" Type="http://schemas.openxmlformats.org/officeDocument/2006/relationships/hyperlink" Target="http://www.phac-aspc.gc.ca/lab-bio/res/psds-ftss/influenza-a-eng.php" TargetMode="External"/><Relationship Id="rId154" Type="http://schemas.openxmlformats.org/officeDocument/2006/relationships/hyperlink" Target="http://ghdx.healthdata.org/gbd-results-tool" TargetMode="External"/><Relationship Id="rId58" Type="http://schemas.openxmlformats.org/officeDocument/2006/relationships/hyperlink" Target="http://www.unaids.org/en/resources/fact-sheet" TargetMode="External"/><Relationship Id="rId153" Type="http://schemas.openxmlformats.org/officeDocument/2006/relationships/hyperlink" Target="http://ghdx.healthdata.org/gbd-results-tool" TargetMode="External"/><Relationship Id="rId152" Type="http://schemas.openxmlformats.org/officeDocument/2006/relationships/hyperlink" Target="http://ghdx.healthdata.org/gbd-results-tool" TargetMode="External"/><Relationship Id="rId151" Type="http://schemas.openxmlformats.org/officeDocument/2006/relationships/hyperlink" Target="http://www.unaids.org/en/resources/fact-sheet" TargetMode="External"/><Relationship Id="rId157" Type="http://schemas.openxmlformats.org/officeDocument/2006/relationships/drawing" Target="../drawings/drawing14.xml"/><Relationship Id="rId156" Type="http://schemas.openxmlformats.org/officeDocument/2006/relationships/hyperlink" Target="https://www.ncbi.nlm.nih.gov/pmc/articles/PMC3614207/" TargetMode="External"/><Relationship Id="rId155" Type="http://schemas.openxmlformats.org/officeDocument/2006/relationships/hyperlink" Target="https://www.ll.mit.edu/publications/journal/pdf/vol17_no1/17_1_6Jamrog.pdf"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www.who.int/mediacentre/factsheets/fs211/en/" TargetMode="External"/><Relationship Id="rId42" Type="http://schemas.openxmlformats.org/officeDocument/2006/relationships/hyperlink" Target="https://www.google.com/url?sa=t&amp;rct=j&amp;q=&amp;esrc=s&amp;source=web&amp;cd=1&amp;ved=0CCgQFjAA&amp;url=http%3A%2F%2Fcis.uchicago.edu%2Foutreach%2Fsummerinstitute%2Fepidemics%2Fpresentations%2FWeber.ppt&amp;ei=b5U3VNP_DoTP7gb6joGwDQ&amp;usg=AFQjCNFw3QCdUNXC11CgV8_D__3LyaGt5w&amp;sig2=dfHcL3cMQqk-P8xOJqUTrg" TargetMode="External"/><Relationship Id="rId41" Type="http://schemas.openxmlformats.org/officeDocument/2006/relationships/hyperlink" Target="http://en.wikipedia.org/wiki/List_of_human_disease_case_fatality_rates" TargetMode="External"/><Relationship Id="rId44" Type="http://schemas.openxmlformats.org/officeDocument/2006/relationships/hyperlink" Target="http://www.who.int/mediacentre/factsheets/fs375/en/" TargetMode="External"/><Relationship Id="rId43" Type="http://schemas.openxmlformats.org/officeDocument/2006/relationships/hyperlink" Target="http://www.cidrap.umn.edu/news-perspective/2013/01/study-puts-global-2009-pandemic-h1n1-infection-rate-24" TargetMode="External"/><Relationship Id="rId46" Type="http://schemas.openxmlformats.org/officeDocument/2006/relationships/hyperlink" Target="https://www.canada.ca/en/public-health/services/laboratory-biosafety-biosecurity/pathogen-safety-data-sheets-risk-assessment/mycobacterium.html" TargetMode="External"/><Relationship Id="rId45" Type="http://schemas.openxmlformats.org/officeDocument/2006/relationships/hyperlink" Target="http://www.who.int/mediacentre/factsheets/fs375/en/" TargetMode="External"/><Relationship Id="rId107" Type="http://schemas.openxmlformats.org/officeDocument/2006/relationships/hyperlink" Target="http://www.who.int/mediacentre/factsheets/fs375/en/" TargetMode="External"/><Relationship Id="rId106" Type="http://schemas.openxmlformats.org/officeDocument/2006/relationships/hyperlink" Target="https://www.canada.ca/en/public-health/services/laboratory-biosafety-biosecurity/pathogen-safety-data-sheets-risk-assessment/chlamydia-trachomatis.html" TargetMode="External"/><Relationship Id="rId105" Type="http://schemas.openxmlformats.org/officeDocument/2006/relationships/hyperlink" Target="http://www.scielo.br/scielo.php?script=sci_arttext&amp;pid=S0034-89102003000400013" TargetMode="External"/><Relationship Id="rId104" Type="http://schemas.openxmlformats.org/officeDocument/2006/relationships/hyperlink" Target="https://www.canada.ca/en/public-health/services/laboratory-biosafety-biosecurity/pathogen-safety-data-sheets-risk-assessment/yellow-fever-virus.html" TargetMode="External"/><Relationship Id="rId109" Type="http://schemas.openxmlformats.org/officeDocument/2006/relationships/hyperlink" Target="http://www.who.int/mediacentre/factsheets/fs259/en/" TargetMode="External"/><Relationship Id="rId108" Type="http://schemas.openxmlformats.org/officeDocument/2006/relationships/hyperlink" Target="http://www.who.int/mediacentre/factsheets/fs141/en/" TargetMode="External"/><Relationship Id="rId48" Type="http://schemas.openxmlformats.org/officeDocument/2006/relationships/hyperlink" Target="https://www.canada.ca/en/public-health/services/laboratory-biosafety-biosecurity/pathogen-safety-data-sheets-risk-assessment/borrelia-burgdorferi-material-safety-data-sheets-msds.html" TargetMode="External"/><Relationship Id="rId47" Type="http://schemas.openxmlformats.org/officeDocument/2006/relationships/hyperlink" Target="https://www.canada.ca/en/public-health/services/laboratory-biosafety-biosecurity/pathogen-safety-data-sheets-risk-assessment/borrelia-burgdorferi-material-safety-data-sheets-msds.html" TargetMode="External"/><Relationship Id="rId49" Type="http://schemas.openxmlformats.org/officeDocument/2006/relationships/hyperlink" Target="http://izt.ciens.ucv.ve/ecologia/Archivos/ECO_POB%202008/ECOPO6_2008/Hartemink%20y%20col%202008.pdf" TargetMode="External"/><Relationship Id="rId103" Type="http://schemas.openxmlformats.org/officeDocument/2006/relationships/hyperlink" Target="http://www.who.int/ith/diseases/yf/en/" TargetMode="External"/><Relationship Id="rId102" Type="http://schemas.openxmlformats.org/officeDocument/2006/relationships/hyperlink" Target="http://www.who.int/immunization/monitoring_surveillance/burden/vpd/surveillance_type/passive/pertussis_standards/en/" TargetMode="External"/><Relationship Id="rId101" Type="http://schemas.openxmlformats.org/officeDocument/2006/relationships/hyperlink" Target="https://www.canada.ca/en/public-health/services/laboratory-biosafety-biosecurity/pathogen-safety-data-sheets-risk-assessment/bordetella-pertussis.html" TargetMode="External"/><Relationship Id="rId100" Type="http://schemas.openxmlformats.org/officeDocument/2006/relationships/hyperlink" Target="https://www.canada.ca/en/public-health/services/laboratory-biosafety-biosecurity/pathogen-safety-data-sheets-risk-assessment/bordetella-pertussis.html" TargetMode="External"/><Relationship Id="rId31" Type="http://schemas.openxmlformats.org/officeDocument/2006/relationships/hyperlink" Target="http://www.who.int/mediacentre/factsheets/fs328/en/" TargetMode="External"/><Relationship Id="rId30" Type="http://schemas.openxmlformats.org/officeDocument/2006/relationships/hyperlink" Target="https://books.google.co.uk/books?id=B58bCAAAQBAJ&amp;pg=PA7&amp;dq=hantavirus+r0+OR+%22basic+reproduction+number%22+OR+%22basic+reproductive+rate%22&amp;hl=en&amp;sa=X&amp;ved=0ahUKEwjuvLuhhsnYAhUGI8AKHTijDfIQ6AEIRTAG" TargetMode="External"/><Relationship Id="rId33" Type="http://schemas.openxmlformats.org/officeDocument/2006/relationships/hyperlink" Target="http://www.who.int/mediacentre/factsheets/fs328/en/" TargetMode="External"/><Relationship Id="rId32" Type="http://schemas.openxmlformats.org/officeDocument/2006/relationships/hyperlink" Target="https://www.canada.ca/en/public-health/services/laboratory-biosafety-biosecurity/pathogen-safety-data-sheets-risk-assessment/hepatitis-a-virus.html" TargetMode="External"/><Relationship Id="rId35" Type="http://schemas.openxmlformats.org/officeDocument/2006/relationships/hyperlink" Target="http://www.who.int/mediacentre/factsheets/fs328/en/" TargetMode="External"/><Relationship Id="rId34" Type="http://schemas.openxmlformats.org/officeDocument/2006/relationships/hyperlink" Target="https://www.canada.ca/en/public-health/services/laboratory-biosafety-biosecurity/pathogen-safety-data-sheets-risk-assessment/hepatitis-a-virus.html" TargetMode="External"/><Relationship Id="rId37" Type="http://schemas.openxmlformats.org/officeDocument/2006/relationships/hyperlink" Target="http://www.aidsmap.com/Wide-variations-between-US-states-in-HIV-mortality-rates/page/2117475/" TargetMode="External"/><Relationship Id="rId36" Type="http://schemas.openxmlformats.org/officeDocument/2006/relationships/hyperlink" Target="http://www.cdc.gov/vaccines/pubs/surv-manual/chpt04-hepb.pdf" TargetMode="External"/><Relationship Id="rId39" Type="http://schemas.openxmlformats.org/officeDocument/2006/relationships/hyperlink" Target="http://en.wikipedia.org/wiki/Influenza_A_virus_subtype_H5N1" TargetMode="External"/><Relationship Id="rId38" Type="http://schemas.openxmlformats.org/officeDocument/2006/relationships/hyperlink" Target="https://www.aabb.org/tm/eid/Documents/212s.pdf" TargetMode="External"/><Relationship Id="rId20" Type="http://schemas.openxmlformats.org/officeDocument/2006/relationships/hyperlink" Target="https://www.canada.ca/en/public-health/services/laboratory-biosafety-biosecurity/pathogen-safety-data-sheets-risk-assessment/echinococcus-granulosus-pathogen-safety-data-sheet.html" TargetMode="External"/><Relationship Id="rId22" Type="http://schemas.openxmlformats.org/officeDocument/2006/relationships/hyperlink" Target="https://www.canada.ca/en/public-health/services/laboratory-biosafety-biosecurity/pathogen-safety-data-sheets-risk-assessment/echinococcus-multilocularis.html" TargetMode="External"/><Relationship Id="rId21" Type="http://schemas.openxmlformats.org/officeDocument/2006/relationships/hyperlink" Target="https://www.ncbi.nlm.nih.gov/pmc/articles/PMC2889826/" TargetMode="External"/><Relationship Id="rId24" Type="http://schemas.openxmlformats.org/officeDocument/2006/relationships/hyperlink" Target="http://www.who.int/dracunculiasis/disease/disease_more/en/" TargetMode="External"/><Relationship Id="rId23" Type="http://schemas.openxmlformats.org/officeDocument/2006/relationships/hyperlink" Target="https://www.canada.ca/en/public-health/services/laboratory-biosafety-biosecurity/pathogen-safety-data-sheets-risk-assessment/echinococcus-granulosus-pathogen-safety-data-sheet.html" TargetMode="External"/><Relationship Id="rId26" Type="http://schemas.openxmlformats.org/officeDocument/2006/relationships/hyperlink" Target="http://www.who.int/dracunculiasis/disease/disease_more/en/" TargetMode="External"/><Relationship Id="rId25" Type="http://schemas.openxmlformats.org/officeDocument/2006/relationships/hyperlink" Target="https://www.science.gov/topicpages/d/dracunculiasis+guinea+worm.html" TargetMode="External"/><Relationship Id="rId28" Type="http://schemas.openxmlformats.org/officeDocument/2006/relationships/hyperlink" Target="http://www.ncbi.nlm.nih.gov/pmc/articles/PMC4050796/" TargetMode="External"/><Relationship Id="rId27" Type="http://schemas.openxmlformats.org/officeDocument/2006/relationships/hyperlink" Target="https://www.impatientoptimists.org/Posts/2016/01/Severe-Hand-Foot-and-Mouth-Disease-HFMD-is-now-vaccinepreventable-at-least-in-China" TargetMode="External"/><Relationship Id="rId29" Type="http://schemas.openxmlformats.org/officeDocument/2006/relationships/hyperlink" Target="https://www.canada.ca/en/public-health/services/laboratory-biosafety-biosecurity/pathogen-safety-data-sheets-risk-assessment/hantavirus.html" TargetMode="External"/><Relationship Id="rId95" Type="http://schemas.openxmlformats.org/officeDocument/2006/relationships/hyperlink" Target="http://www.plosntds.org/article/info%3Adoi%2F10.1371%2Fjournal.pntd.0002642" TargetMode="External"/><Relationship Id="rId94" Type="http://schemas.openxmlformats.org/officeDocument/2006/relationships/hyperlink" Target="https://microbewiki.kenyon.edu/index.php/Salmonella_enterica_serovar_Typhi" TargetMode="External"/><Relationship Id="rId97" Type="http://schemas.openxmlformats.org/officeDocument/2006/relationships/hyperlink" Target="http://www.plosntds.org/article/info%3Adoi%2F10.1371%2Fjournal.pntd.0002642" TargetMode="External"/><Relationship Id="rId96" Type="http://schemas.openxmlformats.org/officeDocument/2006/relationships/hyperlink" Target="https://microbewiki.kenyon.edu/index.php/Salmonella_enterica_serovar_Typhi" TargetMode="External"/><Relationship Id="rId11" Type="http://schemas.openxmlformats.org/officeDocument/2006/relationships/hyperlink" Target="http://www.who.int/mediacentre/factsheets/fs327/en/" TargetMode="External"/><Relationship Id="rId99" Type="http://schemas.openxmlformats.org/officeDocument/2006/relationships/hyperlink" Target="https://www.canada.ca/en/public-health/services/laboratory-biosafety-biosecurity/pathogen-safety-data-sheets-risk-assessment/west-nile-virus.html" TargetMode="External"/><Relationship Id="rId10" Type="http://schemas.openxmlformats.org/officeDocument/2006/relationships/hyperlink" Target="https://www.canada.ca/en/public-health/services/laboratory-biosafety-biosecurity/pathogen-safety-data-sheets-risk-assessment/chikungunya-virus.html" TargetMode="External"/><Relationship Id="rId98" Type="http://schemas.openxmlformats.org/officeDocument/2006/relationships/hyperlink" Target="https://www.canada.ca/en/public-health/services/laboratory-biosafety-biosecurity/pathogen-safety-data-sheets-risk-assessment/creutzfeldt-jakob-agent-kuru-agent.html" TargetMode="External"/><Relationship Id="rId13" Type="http://schemas.openxmlformats.org/officeDocument/2006/relationships/hyperlink" Target="http://www.phac-aspc.gc.ca/lab-bio/res/psds-ftss/rhinovirus-eng.php" TargetMode="External"/><Relationship Id="rId12" Type="http://schemas.openxmlformats.org/officeDocument/2006/relationships/hyperlink" Target="http://www.who.int/gho/epidemic_diseases/cholera/case_fatality_rate/en/" TargetMode="External"/><Relationship Id="rId91" Type="http://schemas.openxmlformats.org/officeDocument/2006/relationships/hyperlink" Target="http://en.wikipedia.org/wiki/Syphilis" TargetMode="External"/><Relationship Id="rId90" Type="http://schemas.openxmlformats.org/officeDocument/2006/relationships/hyperlink" Target="http://www.who.int/features/qa/52/en/" TargetMode="External"/><Relationship Id="rId93" Type="http://schemas.openxmlformats.org/officeDocument/2006/relationships/hyperlink" Target="http://en.wikipedia.org/wiki/Tuberculosis" TargetMode="External"/><Relationship Id="rId92" Type="http://schemas.openxmlformats.org/officeDocument/2006/relationships/hyperlink" Target="http://en.wikipedia.org/wiki/Tuberculosis" TargetMode="External"/><Relationship Id="rId115" Type="http://schemas.openxmlformats.org/officeDocument/2006/relationships/drawing" Target="../drawings/drawing15.xml"/><Relationship Id="rId15" Type="http://schemas.openxmlformats.org/officeDocument/2006/relationships/hyperlink" Target="http://www.idpjournal.com/content/3/1/12" TargetMode="External"/><Relationship Id="rId110" Type="http://schemas.openxmlformats.org/officeDocument/2006/relationships/hyperlink" Target="http://www.who.int/features/qa/52/en/" TargetMode="External"/><Relationship Id="rId14" Type="http://schemas.openxmlformats.org/officeDocument/2006/relationships/hyperlink" Target="http://www.idpjournal.com/content/3/1/12" TargetMode="External"/><Relationship Id="rId17" Type="http://schemas.openxmlformats.org/officeDocument/2006/relationships/hyperlink" Target="http://www.phac-aspc.gc.ca/lab-bio/res/psds-ftss/escherichia-coli-eng.php" TargetMode="External"/><Relationship Id="rId16" Type="http://schemas.openxmlformats.org/officeDocument/2006/relationships/hyperlink" Target="http://www.cdc.gov/diphtheria/clinicians.html" TargetMode="External"/><Relationship Id="rId19" Type="http://schemas.openxmlformats.org/officeDocument/2006/relationships/hyperlink" Target="https://www.canada.ca/en/public-health/services/laboratory-biosafety-biosecurity/pathogen-safety-data-sheets-risk-assessment/echinococcus-granulosus-pathogen-safety-data-sheet.html" TargetMode="External"/><Relationship Id="rId114" Type="http://schemas.openxmlformats.org/officeDocument/2006/relationships/hyperlink" Target="http://www.emedicinehealth.com/scarlet_fever/page10_em.htm" TargetMode="External"/><Relationship Id="rId18" Type="http://schemas.openxmlformats.org/officeDocument/2006/relationships/hyperlink" Target="http://www.who.int/mediacentre/factsheets/fs103/en/" TargetMode="External"/><Relationship Id="rId113" Type="http://schemas.openxmlformats.org/officeDocument/2006/relationships/hyperlink" Target="https://www.canada.ca/en/public-health/services/laboratory-biosafety-biosecurity/pathogen-safety-data-sheets-risk-assessment/streptococcus-pyogenes.html" TargetMode="External"/><Relationship Id="rId112" Type="http://schemas.openxmlformats.org/officeDocument/2006/relationships/hyperlink" Target="https://www.google.com/search?sourceid=chrome-psyapi2&amp;ion=1&amp;espv=2&amp;ie=UTF-8&amp;q=anthrax%20case%20fatality%20rate" TargetMode="External"/><Relationship Id="rId111" Type="http://schemas.openxmlformats.org/officeDocument/2006/relationships/hyperlink" Target="https://www.ncbi.nlm.nih.gov/pmc/articles/PMC3614207/" TargetMode="External"/><Relationship Id="rId84" Type="http://schemas.openxmlformats.org/officeDocument/2006/relationships/hyperlink" Target="http://www.who.int/mediacentre/factsheets/fs115/en/" TargetMode="External"/><Relationship Id="rId83" Type="http://schemas.openxmlformats.org/officeDocument/2006/relationships/hyperlink" Target="http://www.emedicinehealth.com/scarlet_fever/page10_em.htm" TargetMode="External"/><Relationship Id="rId86" Type="http://schemas.openxmlformats.org/officeDocument/2006/relationships/hyperlink" Target="https://www.canada.ca/en/public-health/services/laboratory-biosafety-biosecurity/pathogen-safety-data-sheets-risk-assessment/schistosoma-pathogen-safety-data-sheet.html" TargetMode="External"/><Relationship Id="rId85" Type="http://schemas.openxmlformats.org/officeDocument/2006/relationships/hyperlink" Target="https://www.canada.ca/en/public-health/services/laboratory-biosafety-biosecurity/pathogen-safety-data-sheets-risk-assessment/schistosoma-pathogen-safety-data-sheet.html" TargetMode="External"/><Relationship Id="rId88" Type="http://schemas.openxmlformats.org/officeDocument/2006/relationships/hyperlink" Target="http://www.who.int/features/qa/52/en/" TargetMode="External"/><Relationship Id="rId87" Type="http://schemas.openxmlformats.org/officeDocument/2006/relationships/hyperlink" Target="http://www.who.int/mediacentre/factsheets/fs259/en/" TargetMode="External"/><Relationship Id="rId89" Type="http://schemas.openxmlformats.org/officeDocument/2006/relationships/hyperlink" Target="http://www.who.int/mediacentre/factsheets/fs259/en/" TargetMode="External"/><Relationship Id="rId80" Type="http://schemas.openxmlformats.org/officeDocument/2006/relationships/hyperlink" Target="http://jid.oxfordjournals.org/content/198/1/109.long" TargetMode="External"/><Relationship Id="rId82" Type="http://schemas.openxmlformats.org/officeDocument/2006/relationships/hyperlink" Target="https://www.canada.ca/en/public-health/services/laboratory-biosafety-biosecurity/pathogen-safety-data-sheets-risk-assessment/streptococcus-pyogenes.html" TargetMode="External"/><Relationship Id="rId81" Type="http://schemas.openxmlformats.org/officeDocument/2006/relationships/hyperlink" Target="http://en.wikipedia.org/wiki/Severe_acute_respiratory_syndrome" TargetMode="External"/><Relationship Id="rId1" Type="http://schemas.openxmlformats.org/officeDocument/2006/relationships/hyperlink" Target="https://www.ncbi.nlm.nih.gov/pmc/articles/PMC3614207/" TargetMode="External"/><Relationship Id="rId2" Type="http://schemas.openxmlformats.org/officeDocument/2006/relationships/hyperlink" Target="https://www.google.com/search?sourceid=chrome-psyapi2&amp;ion=1&amp;espv=2&amp;ie=UTF-8&amp;q=anthrax%20case%20fatality%20rate" TargetMode="External"/><Relationship Id="rId3" Type="http://schemas.openxmlformats.org/officeDocument/2006/relationships/hyperlink" Target="https://www.google.com/search?sourceid=chrome-psyapi2&amp;ion=1&amp;espv=2&amp;ie=UTF-8&amp;q=anthrax%20case%20fatality%20rate" TargetMode="External"/><Relationship Id="rId4" Type="http://schemas.openxmlformats.org/officeDocument/2006/relationships/hyperlink" Target="https://www.google.com/search?sourceid=chrome-psyapi2&amp;ion=1&amp;espv=2&amp;ie=UTF-8&amp;q=anthrax%20case%20fatality%20rate" TargetMode="External"/><Relationship Id="rId9" Type="http://schemas.openxmlformats.org/officeDocument/2006/relationships/hyperlink" Target="http://www.who.int/denguecontrol/arbo-viral/other_arboviral_chikungunya/en/" TargetMode="External"/><Relationship Id="rId5" Type="http://schemas.openxmlformats.org/officeDocument/2006/relationships/hyperlink" Target="http://www.sanofipasteur.ca/sites/default/files/sites/default/files/pictures/C%20%20diff%20Fact%20Sheet_FINAL.pdf" TargetMode="External"/><Relationship Id="rId6" Type="http://schemas.openxmlformats.org/officeDocument/2006/relationships/hyperlink" Target="http://wwwnc.cdc.gov/eid/article/18/2/10-1611_article" TargetMode="External"/><Relationship Id="rId7" Type="http://schemas.openxmlformats.org/officeDocument/2006/relationships/hyperlink" Target="http://www.ncbi.nlm.nih.gov/pmc/articles/PMC1236927/" TargetMode="External"/><Relationship Id="rId8" Type="http://schemas.openxmlformats.org/officeDocument/2006/relationships/hyperlink" Target="http://en.wikipedia.org/wiki/List_of_human_disease_case_fatality_rates" TargetMode="External"/><Relationship Id="rId73" Type="http://schemas.openxmlformats.org/officeDocument/2006/relationships/hyperlink" Target="http://books.google.co.uk/books?id=TRyXTLXNA2YC&amp;pg=PA662&amp;lpg=PA662&amp;dq=rabies+%22fatality+rate%22+vaccinated&amp;source=bl&amp;ots=sZQ1wRKW68&amp;sig=Cd7arUDNIjuxRgSWLpLfaJHupPI&amp;hl=en&amp;sa=X&amp;ei=zks-VPOGBoKS7AaQ0YCAAw&amp;redir_esc=y" TargetMode="External"/><Relationship Id="rId72" Type="http://schemas.openxmlformats.org/officeDocument/2006/relationships/hyperlink" Target="https://www.scientificamerican.com/article/jeanna-giese-rabies-survivor/" TargetMode="External"/><Relationship Id="rId75" Type="http://schemas.openxmlformats.org/officeDocument/2006/relationships/hyperlink" Target="https://en.wikipedia.org/wiki/Puppy_pregnancy_syndrome" TargetMode="External"/><Relationship Id="rId74" Type="http://schemas.openxmlformats.org/officeDocument/2006/relationships/hyperlink" Target="https://en.wikipedia.org/wiki/Rabies" TargetMode="External"/><Relationship Id="rId77" Type="http://schemas.openxmlformats.org/officeDocument/2006/relationships/hyperlink" Target="http://en.wikipedia.org/wiki/List_of_human_disease_case_fatality_rates" TargetMode="External"/><Relationship Id="rId76" Type="http://schemas.openxmlformats.org/officeDocument/2006/relationships/hyperlink" Target="https://www.scientificamerican.com/article/jeanna-giese-rabies-survivor/" TargetMode="External"/><Relationship Id="rId79" Type="http://schemas.openxmlformats.org/officeDocument/2006/relationships/hyperlink" Target="http://www.phac-aspc.gc.ca/lab-bio/res/psds-ftss/rotavirus-eng.php" TargetMode="External"/><Relationship Id="rId78" Type="http://schemas.openxmlformats.org/officeDocument/2006/relationships/hyperlink" Target="http://www.who.int/immunization/monitoring_surveillance/global_rota_mortality_CID_2016.pdf" TargetMode="External"/><Relationship Id="rId71" Type="http://schemas.openxmlformats.org/officeDocument/2006/relationships/hyperlink" Target="https://en.wikipedia.org/wiki/Puppy_pregnancy_syndrome" TargetMode="External"/><Relationship Id="rId70" Type="http://schemas.openxmlformats.org/officeDocument/2006/relationships/hyperlink" Target="https://en.wikipedia.org/wiki/Rabies" TargetMode="External"/><Relationship Id="rId62" Type="http://schemas.openxmlformats.org/officeDocument/2006/relationships/hyperlink" Target="http://wwwnc.cdc.gov/eid/article/19/8/13-0465_article" TargetMode="External"/><Relationship Id="rId61" Type="http://schemas.openxmlformats.org/officeDocument/2006/relationships/hyperlink" Target="http://ocw.jhsph.edu/courses/publichealthbiology/PDFs/Lecture2.pdf" TargetMode="External"/><Relationship Id="rId64" Type="http://schemas.openxmlformats.org/officeDocument/2006/relationships/hyperlink" Target="https://www.aabb.org/tm/eid/Documents/212s.pdf" TargetMode="External"/><Relationship Id="rId63" Type="http://schemas.openxmlformats.org/officeDocument/2006/relationships/hyperlink" Target="http://en.wikipedia.org/wiki/List_of_human_disease_case_fatality_rates" TargetMode="External"/><Relationship Id="rId66" Type="http://schemas.openxmlformats.org/officeDocument/2006/relationships/hyperlink" Target="https://public.health.oregon.gov/DiseasesConditions/CommunicableDisease/ReportingCommunicableDisease/ReportingGuidelines/Documents/plague.pdf" TargetMode="External"/><Relationship Id="rId65" Type="http://schemas.openxmlformats.org/officeDocument/2006/relationships/hyperlink" Target="http://en.wikipedia.org/wiki/List_of_human_disease_case_fatality_rates" TargetMode="External"/><Relationship Id="rId68" Type="http://schemas.openxmlformats.org/officeDocument/2006/relationships/hyperlink" Target="https://ourworldindata.org/polio" TargetMode="External"/><Relationship Id="rId67" Type="http://schemas.openxmlformats.org/officeDocument/2006/relationships/hyperlink" Target="https://www.news-medical.net/health/Pneumonia-Epidemiology.aspx" TargetMode="External"/><Relationship Id="rId60" Type="http://schemas.openxmlformats.org/officeDocument/2006/relationships/hyperlink" Target="http://www.medicinenet.com/mrsa_infection/page7.htm" TargetMode="External"/><Relationship Id="rId69" Type="http://schemas.openxmlformats.org/officeDocument/2006/relationships/hyperlink" Target="http://www.plospathogens.org/article/info%3Adoi%2F10.1371%2Fjournal.ppat.1002512" TargetMode="External"/><Relationship Id="rId51" Type="http://schemas.openxmlformats.org/officeDocument/2006/relationships/hyperlink" Target="http://www.malariajournal.com/content/11/1/19" TargetMode="External"/><Relationship Id="rId50" Type="http://schemas.openxmlformats.org/officeDocument/2006/relationships/hyperlink" Target="https://www.canada.ca/en/public-health/services/laboratory-biosafety-biosecurity/pathogen-safety-data-sheets-risk-assessment/brugia-pathogen-safety-data-sheet.html" TargetMode="External"/><Relationship Id="rId53" Type="http://schemas.openxmlformats.org/officeDocument/2006/relationships/hyperlink" Target="http://www.who.int/mediacentre/factsheets/fs_marburg/en/" TargetMode="External"/><Relationship Id="rId52" Type="http://schemas.openxmlformats.org/officeDocument/2006/relationships/hyperlink" Target="http://www.malariajournal.com/content/11/1/19" TargetMode="External"/><Relationship Id="rId55" Type="http://schemas.openxmlformats.org/officeDocument/2006/relationships/hyperlink" Target="http://en.wikipedia.org/wiki/Measles" TargetMode="External"/><Relationship Id="rId54" Type="http://schemas.openxmlformats.org/officeDocument/2006/relationships/hyperlink" Target="https://www.canada.ca/en/public-health/services/laboratory-biosafety-biosecurity/pathogen-safety-data-sheets-risk-assessment/marburg-virus.html" TargetMode="External"/><Relationship Id="rId57" Type="http://schemas.openxmlformats.org/officeDocument/2006/relationships/hyperlink" Target="http://www.who.int/mediacentre/factsheets/fs141/en/" TargetMode="External"/><Relationship Id="rId56" Type="http://schemas.openxmlformats.org/officeDocument/2006/relationships/hyperlink" Target="http://www.who.int/mediacentre/factsheets/fs141/en/" TargetMode="External"/><Relationship Id="rId59" Type="http://schemas.openxmlformats.org/officeDocument/2006/relationships/hyperlink" Target="http://en.wikipedia.org/wiki/List_of_human_disease_case_fatality_rates" TargetMode="External"/><Relationship Id="rId58" Type="http://schemas.openxmlformats.org/officeDocument/2006/relationships/hyperlink" Target="http://www.who.int/emergencies/mers-cov/risk-assessment-july-2017.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ncbi.nlm.nih.gov/pmc/articles/PMC2809016/" TargetMode="External"/><Relationship Id="rId42" Type="http://schemas.openxmlformats.org/officeDocument/2006/relationships/hyperlink" Target="https://en.wikipedia.org/wiki/HIV" TargetMode="External"/><Relationship Id="rId41" Type="http://schemas.openxmlformats.org/officeDocument/2006/relationships/hyperlink" Target="https://www.ncbi.nlm.nih.gov/pmc/articles/PMC1564025/" TargetMode="External"/><Relationship Id="rId44" Type="http://schemas.openxmlformats.org/officeDocument/2006/relationships/hyperlink" Target="https://en.wikipedia.org/wiki/HIV" TargetMode="External"/><Relationship Id="rId43" Type="http://schemas.openxmlformats.org/officeDocument/2006/relationships/hyperlink" Target="https://www.ncbi.nlm.nih.gov/pmc/articles/PMC1564025/" TargetMode="External"/><Relationship Id="rId46" Type="http://schemas.openxmlformats.org/officeDocument/2006/relationships/hyperlink" Target="https://www.aabb.org/tm/eid/Documents/113s.pdf" TargetMode="External"/><Relationship Id="rId45" Type="http://schemas.openxmlformats.org/officeDocument/2006/relationships/hyperlink" Target="https://www.ncbi.nlm.nih.gov/pmc/articles/PMC1564025/" TargetMode="External"/><Relationship Id="rId107" Type="http://schemas.openxmlformats.org/officeDocument/2006/relationships/hyperlink" Target="http://parasite.org.au/para-site/text/brucei-text.html" TargetMode="External"/><Relationship Id="rId106" Type="http://schemas.openxmlformats.org/officeDocument/2006/relationships/hyperlink" Target="http://www.hse.gov.uk/pubns/misc208.pdf" TargetMode="External"/><Relationship Id="rId105" Type="http://schemas.openxmlformats.org/officeDocument/2006/relationships/hyperlink" Target="http://parasite.org.au/para-site/text/brucei-text.html" TargetMode="External"/><Relationship Id="rId104" Type="http://schemas.openxmlformats.org/officeDocument/2006/relationships/hyperlink" Target="https://www.ncbi.nlm.nih.gov/pmc/articles/PMC1564025/" TargetMode="External"/><Relationship Id="rId109" Type="http://schemas.openxmlformats.org/officeDocument/2006/relationships/hyperlink" Target="http://www.cidrap.umn.edu/infectious-disease-topics/smallpox" TargetMode="External"/><Relationship Id="rId108" Type="http://schemas.openxmlformats.org/officeDocument/2006/relationships/hyperlink" Target="http://www.hse.gov.uk/pubns/misc208.pdf" TargetMode="External"/><Relationship Id="rId48" Type="http://schemas.openxmlformats.org/officeDocument/2006/relationships/hyperlink" Target="https://www.aabb.org/tm/eid/Documents/110s.pdf" TargetMode="External"/><Relationship Id="rId47" Type="http://schemas.openxmlformats.org/officeDocument/2006/relationships/hyperlink" Target="https://en.wikipedia.org/wiki/Orthomyxoviridae" TargetMode="External"/><Relationship Id="rId49" Type="http://schemas.openxmlformats.org/officeDocument/2006/relationships/hyperlink" Target="https://www.aabb.org/tm/eid/Documents/110s.pdf" TargetMode="External"/><Relationship Id="rId103" Type="http://schemas.openxmlformats.org/officeDocument/2006/relationships/hyperlink" Target="https://www.britannica.com/science/Shigella" TargetMode="External"/><Relationship Id="rId102" Type="http://schemas.openxmlformats.org/officeDocument/2006/relationships/hyperlink" Target="https://www.canada.ca/en/public-health/services/laboratory-biosafety-biosecurity/pathogen-safety-data-sheets-risk-assessment/schistosoma-pathogen-safety-data-sheet.html" TargetMode="External"/><Relationship Id="rId101" Type="http://schemas.openxmlformats.org/officeDocument/2006/relationships/hyperlink" Target="https://en.wikipedia.org/wiki/Schistosoma" TargetMode="External"/><Relationship Id="rId100" Type="http://schemas.openxmlformats.org/officeDocument/2006/relationships/hyperlink" Target="https://www.ncbi.nlm.nih.gov/pmc/articles/PMC1564025/" TargetMode="External"/><Relationship Id="rId31" Type="http://schemas.openxmlformats.org/officeDocument/2006/relationships/hyperlink" Target="http://cmr.asm.org/content/15/2/223.full" TargetMode="External"/><Relationship Id="rId30" Type="http://schemas.openxmlformats.org/officeDocument/2006/relationships/hyperlink" Target="https://www.cdc.gov/parasites/echinococcosis/gen_info/index.html" TargetMode="External"/><Relationship Id="rId33" Type="http://schemas.openxmlformats.org/officeDocument/2006/relationships/hyperlink" Target="https://www.ncbi.nlm.nih.gov/pmc/articles/PMC1564025/" TargetMode="External"/><Relationship Id="rId32" Type="http://schemas.openxmlformats.org/officeDocument/2006/relationships/hyperlink" Target="https://www.ncbi.nlm.nih.gov/pmc/articles/PMC3511423/" TargetMode="External"/><Relationship Id="rId35" Type="http://schemas.openxmlformats.org/officeDocument/2006/relationships/hyperlink" Target="https://emedicine.medscape.com/article/788398-overview" TargetMode="External"/><Relationship Id="rId34" Type="http://schemas.openxmlformats.org/officeDocument/2006/relationships/hyperlink" Target="https://en.wikipedia.org/wiki/Orthohantavirus" TargetMode="External"/><Relationship Id="rId37" Type="http://schemas.openxmlformats.org/officeDocument/2006/relationships/hyperlink" Target="https://virologyj.biomedcentral.com/articles/10.1186/1743-422X-6-204" TargetMode="External"/><Relationship Id="rId36" Type="http://schemas.openxmlformats.org/officeDocument/2006/relationships/hyperlink" Target="http://parasite.org.au/para-site/introduction/introduction-essay.html" TargetMode="External"/><Relationship Id="rId39" Type="http://schemas.openxmlformats.org/officeDocument/2006/relationships/hyperlink" Target="https://www.ncbi.nlm.nih.gov/pmc/articles/PMC1564025/" TargetMode="External"/><Relationship Id="rId38" Type="http://schemas.openxmlformats.org/officeDocument/2006/relationships/hyperlink" Target="https://www.ncbi.nlm.nih.gov/pmc/articles/PMC2094762/" TargetMode="External"/><Relationship Id="rId20" Type="http://schemas.openxmlformats.org/officeDocument/2006/relationships/hyperlink" Target="https://www.canada.ca/en/public-health/services/laboratory-biosafety-biosecurity/pathogen-safety-data-sheets-risk-assessment/dengue-fever-virus-1-2-3-4-pathogen-safety-data-sheet.html" TargetMode="External"/><Relationship Id="rId22" Type="http://schemas.openxmlformats.org/officeDocument/2006/relationships/hyperlink" Target="https://en.wikipedia.org/wiki/Corynebacterium" TargetMode="External"/><Relationship Id="rId21" Type="http://schemas.openxmlformats.org/officeDocument/2006/relationships/hyperlink" Target="https://www.canada.ca/en/public-health/services/laboratory-biosafety-biosecurity/pathogen-safety-data-sheets-risk-assessment/dengue-fever-virus-1-2-3-4-pathogen-safety-data-sheet.html" TargetMode="External"/><Relationship Id="rId24" Type="http://schemas.openxmlformats.org/officeDocument/2006/relationships/hyperlink" Target="https://www.ncbi.nlm.nih.gov/pmc/articles/PMC1564025/" TargetMode="External"/><Relationship Id="rId23" Type="http://schemas.openxmlformats.org/officeDocument/2006/relationships/hyperlink" Target="https://www.canada.ca/en/public-health/services/laboratory-biosafety-biosecurity/pathogen-safety-data-sheets-risk-assessment/corynebacterium-diphtheriae.html" TargetMode="External"/><Relationship Id="rId129" Type="http://schemas.openxmlformats.org/officeDocument/2006/relationships/hyperlink" Target="https://study.com/academy/lesson/yellow-fever-virus-structure-and-function.html" TargetMode="External"/><Relationship Id="rId128" Type="http://schemas.openxmlformats.org/officeDocument/2006/relationships/hyperlink" Target="https://www.ncbi.nlm.nih.gov/pmc/articles/PMC1564025/" TargetMode="External"/><Relationship Id="rId127" Type="http://schemas.openxmlformats.org/officeDocument/2006/relationships/hyperlink" Target="https://www.canada.ca/en/public-health/services/laboratory-biosafety-biosecurity/pathogen-safety-data-sheets-risk-assessment/bordetella-pertussis.html" TargetMode="External"/><Relationship Id="rId126" Type="http://schemas.openxmlformats.org/officeDocument/2006/relationships/hyperlink" Target="https://www.ncbi.nlm.nih.gov/books/NBK7813/" TargetMode="External"/><Relationship Id="rId26" Type="http://schemas.openxmlformats.org/officeDocument/2006/relationships/hyperlink" Target="https://www.ncbi.nlm.nih.gov/pmc/articles/PMC1564025/" TargetMode="External"/><Relationship Id="rId121" Type="http://schemas.openxmlformats.org/officeDocument/2006/relationships/hyperlink" Target="https://www.ncbi.nlm.nih.gov/pmc/articles/PMC1564025/" TargetMode="External"/><Relationship Id="rId25" Type="http://schemas.openxmlformats.org/officeDocument/2006/relationships/hyperlink" Target="http://ecoliwiki.net/colipedia/index.php/Escherichia_coli" TargetMode="External"/><Relationship Id="rId120" Type="http://schemas.openxmlformats.org/officeDocument/2006/relationships/hyperlink" Target="https://www.msdsonline.com/resources/msds-resources/free-safety-data-sheet-index/salmonella-enterica-spp/" TargetMode="External"/><Relationship Id="rId28" Type="http://schemas.openxmlformats.org/officeDocument/2006/relationships/hyperlink" Target="https://www.cdc.gov/parasites/echinococcosis/gen_info/index.html" TargetMode="External"/><Relationship Id="rId27" Type="http://schemas.openxmlformats.org/officeDocument/2006/relationships/hyperlink" Target="https://en.wikipedia.org/wiki/Ebola_virus_disease" TargetMode="External"/><Relationship Id="rId125" Type="http://schemas.openxmlformats.org/officeDocument/2006/relationships/hyperlink" Target="http://www.avianbiotech.com/diseases/WestNile.htm" TargetMode="External"/><Relationship Id="rId29" Type="http://schemas.openxmlformats.org/officeDocument/2006/relationships/hyperlink" Target="https://www.canada.ca/en/public-health/services/laboratory-biosafety-biosecurity/pathogen-safety-data-sheets-risk-assessment/echinococcus-granulosus-pathogen-safety-data-sheet.html" TargetMode="External"/><Relationship Id="rId124" Type="http://schemas.openxmlformats.org/officeDocument/2006/relationships/hyperlink" Target="https://academic.oup.com/cid/article/32/9/1348/291736" TargetMode="External"/><Relationship Id="rId123" Type="http://schemas.openxmlformats.org/officeDocument/2006/relationships/hyperlink" Target="https://www.nhs.uk/conditions/creutzfeldt-jakob-disease-cjd/causes/" TargetMode="External"/><Relationship Id="rId122" Type="http://schemas.openxmlformats.org/officeDocument/2006/relationships/hyperlink" Target="https://www.ncbi.nlm.nih.gov/pubmed/16816906" TargetMode="External"/><Relationship Id="rId95" Type="http://schemas.openxmlformats.org/officeDocument/2006/relationships/hyperlink" Target="https://www.aabb.org/tm/eid/Documents/150s.pdf" TargetMode="External"/><Relationship Id="rId94" Type="http://schemas.openxmlformats.org/officeDocument/2006/relationships/hyperlink" Target="https://www.ncbi.nlm.nih.gov/pmc/articles/PMC1564025/" TargetMode="External"/><Relationship Id="rId97" Type="http://schemas.openxmlformats.org/officeDocument/2006/relationships/hyperlink" Target="https://www.ncbi.nlm.nih.gov/pmc/articles/PMC1564025/" TargetMode="External"/><Relationship Id="rId96" Type="http://schemas.openxmlformats.org/officeDocument/2006/relationships/hyperlink" Target="https://www.ncbi.nlm.nih.gov/pmc/articles/PMC1564025/" TargetMode="External"/><Relationship Id="rId11" Type="http://schemas.openxmlformats.org/officeDocument/2006/relationships/hyperlink" Target="https://www.canada.ca/en/public-health/services/laboratory-biosafety-biosecurity/pathogen-safety-data-sheets-risk-assessment/varicella-zoster-virus.html" TargetMode="External"/><Relationship Id="rId99" Type="http://schemas.openxmlformats.org/officeDocument/2006/relationships/hyperlink" Target="https://www.canada.ca/en/public-health/services/laboratory-biosafety-biosecurity/pathogen-safety-data-sheets-risk-assessment/streptococcus-pyogenes.html" TargetMode="External"/><Relationship Id="rId10" Type="http://schemas.openxmlformats.org/officeDocument/2006/relationships/hyperlink" Target="https://www.ncbi.nlm.nih.gov/pmc/articles/PMC1564025/" TargetMode="External"/><Relationship Id="rId98" Type="http://schemas.openxmlformats.org/officeDocument/2006/relationships/hyperlink" Target="https://www.msdsonline.com/resources/msds-resources/free-safety-data-sheet-index/streptococcus-pyogenes/" TargetMode="External"/><Relationship Id="rId13" Type="http://schemas.openxmlformats.org/officeDocument/2006/relationships/hyperlink" Target="https://www.canada.ca/en/public-health/services/laboratory-biosafety-biosecurity/pathogen-safety-data-sheets-risk-assessment/chikungunya-virus.html" TargetMode="External"/><Relationship Id="rId12" Type="http://schemas.openxmlformats.org/officeDocument/2006/relationships/hyperlink" Target="http://www.chikungunyavirusnet.com/chikungunya-virus.html" TargetMode="External"/><Relationship Id="rId91" Type="http://schemas.openxmlformats.org/officeDocument/2006/relationships/hyperlink" Target="https://viralzone.expasy.org/107?outline=all_by_species" TargetMode="External"/><Relationship Id="rId90" Type="http://schemas.openxmlformats.org/officeDocument/2006/relationships/hyperlink" Target="https://en.wikipedia.org/wiki/Rabies" TargetMode="External"/><Relationship Id="rId93" Type="http://schemas.openxmlformats.org/officeDocument/2006/relationships/hyperlink" Target="https://www.msdsonline.com/resources/msds-resources/free-safety-data-sheet-index/salmonella-enterica-spp/" TargetMode="External"/><Relationship Id="rId92" Type="http://schemas.openxmlformats.org/officeDocument/2006/relationships/hyperlink" Target="https://www.ncbi.nlm.nih.gov/pmc/articles/PMC1564025/" TargetMode="External"/><Relationship Id="rId118" Type="http://schemas.openxmlformats.org/officeDocument/2006/relationships/hyperlink" Target="https://www.msdsonline.com/resources/msds-resources/free-safety-data-sheet-index/salmonella-enterica-spp/" TargetMode="External"/><Relationship Id="rId117" Type="http://schemas.openxmlformats.org/officeDocument/2006/relationships/hyperlink" Target="https://www.ncbi.nlm.nih.gov/pmc/articles/PMC1564025/" TargetMode="External"/><Relationship Id="rId116" Type="http://schemas.openxmlformats.org/officeDocument/2006/relationships/hyperlink" Target="https://www.ncbi.nlm.nih.gov/pmc/articles/PMC1564025/" TargetMode="External"/><Relationship Id="rId115" Type="http://schemas.openxmlformats.org/officeDocument/2006/relationships/hyperlink" Target="http://textbookofbacteriology.net/tuberculosis.html" TargetMode="External"/><Relationship Id="rId119" Type="http://schemas.openxmlformats.org/officeDocument/2006/relationships/hyperlink" Target="https://www.ncbi.nlm.nih.gov/pmc/articles/PMC1564025/" TargetMode="External"/><Relationship Id="rId15" Type="http://schemas.openxmlformats.org/officeDocument/2006/relationships/hyperlink" Target="https://www.ncbi.nlm.nih.gov/pmc/articles/PMC1564025/" TargetMode="External"/><Relationship Id="rId110" Type="http://schemas.openxmlformats.org/officeDocument/2006/relationships/hyperlink" Target="https://en.wikipedia.org/wiki/Treponema_pallidum" TargetMode="External"/><Relationship Id="rId14" Type="http://schemas.openxmlformats.org/officeDocument/2006/relationships/hyperlink" Target="https://www.mrc-lmb.cam.ac.uk/genomes/madanm/articles/cholera.htm" TargetMode="External"/><Relationship Id="rId17" Type="http://schemas.openxmlformats.org/officeDocument/2006/relationships/hyperlink" Target="https://www.ncbi.nlm.nih.gov/pmc/articles/PMC1564025/" TargetMode="External"/><Relationship Id="rId16" Type="http://schemas.openxmlformats.org/officeDocument/2006/relationships/hyperlink" Target="https://www.news-medical.net/health/What-is-Rhinovirus.aspx" TargetMode="External"/><Relationship Id="rId19" Type="http://schemas.openxmlformats.org/officeDocument/2006/relationships/hyperlink" Target="https://www.canada.ca/en/public-health/services/laboratory-biosafety-biosecurity/pathogen-safety-data-sheets-risk-assessment/dengue-fever-virus-1-2-3-4-pathogen-safety-data-sheet.html" TargetMode="External"/><Relationship Id="rId114" Type="http://schemas.openxmlformats.org/officeDocument/2006/relationships/hyperlink" Target="https://www.ncbi.nlm.nih.gov/pmc/articles/PMC1564025/" TargetMode="External"/><Relationship Id="rId18" Type="http://schemas.openxmlformats.org/officeDocument/2006/relationships/hyperlink" Target="https://www.canada.ca/en/public-health/services/laboratory-biosafety-biosecurity/pathogen-safety-data-sheets-risk-assessment/dengue-fever-virus-1-2-3-4-pathogen-safety-data-sheet.html" TargetMode="External"/><Relationship Id="rId113" Type="http://schemas.openxmlformats.org/officeDocument/2006/relationships/hyperlink" Target="https://www.ncbi.nlm.nih.gov/pmc/articles/PMC1564025/" TargetMode="External"/><Relationship Id="rId112" Type="http://schemas.openxmlformats.org/officeDocument/2006/relationships/hyperlink" Target="http://textbookofbacteriology.net/tuberculosis.html" TargetMode="External"/><Relationship Id="rId111" Type="http://schemas.openxmlformats.org/officeDocument/2006/relationships/hyperlink" Target="https://en.wikipedia.org/wiki/Treponema_pallidum" TargetMode="External"/><Relationship Id="rId84" Type="http://schemas.openxmlformats.org/officeDocument/2006/relationships/hyperlink" Target="https://www.aabb.org/tm/eid/Documents/212s.pdf" TargetMode="External"/><Relationship Id="rId83" Type="http://schemas.openxmlformats.org/officeDocument/2006/relationships/hyperlink" Target="https://www.aabb.org/tm/eid/Documents/212s.pdf" TargetMode="External"/><Relationship Id="rId86" Type="http://schemas.openxmlformats.org/officeDocument/2006/relationships/hyperlink" Target="https://www.ncbi.nlm.nih.gov/pmc/articles/PMC1564025/" TargetMode="External"/><Relationship Id="rId85" Type="http://schemas.openxmlformats.org/officeDocument/2006/relationships/hyperlink" Target="https://microbewiki.kenyon.edu/index.php/Streptococcus_pneumoniae" TargetMode="External"/><Relationship Id="rId88" Type="http://schemas.openxmlformats.org/officeDocument/2006/relationships/hyperlink" Target="https://www.ncbi.nlm.nih.gov/pmc/articles/PMC1564025/" TargetMode="External"/><Relationship Id="rId150" Type="http://schemas.openxmlformats.org/officeDocument/2006/relationships/drawing" Target="../drawings/drawing4.xml"/><Relationship Id="rId87" Type="http://schemas.openxmlformats.org/officeDocument/2006/relationships/hyperlink" Target="https://www.sciencedirect.com/topics/immunology-and-microbiology/poliovirus" TargetMode="External"/><Relationship Id="rId89" Type="http://schemas.openxmlformats.org/officeDocument/2006/relationships/hyperlink" Target="https://en.wikipedia.org/wiki/Rabies" TargetMode="External"/><Relationship Id="rId80" Type="http://schemas.openxmlformats.org/officeDocument/2006/relationships/hyperlink" Target="http://www.oie.int/doc/ged/D8191.PDF" TargetMode="External"/><Relationship Id="rId82" Type="http://schemas.openxmlformats.org/officeDocument/2006/relationships/hyperlink" Target="https://www.aabb.org/tm/eid/Documents/212s.pdf" TargetMode="External"/><Relationship Id="rId81" Type="http://schemas.openxmlformats.org/officeDocument/2006/relationships/hyperlink" Target="https://www.cdc.gov/nceh/vsp/cruiselines/norovirus_summary_doc.htm" TargetMode="External"/><Relationship Id="rId1" Type="http://schemas.openxmlformats.org/officeDocument/2006/relationships/hyperlink" Target="https://en.wikipedia.org/wiki/Bacillus_anthracis" TargetMode="External"/><Relationship Id="rId2" Type="http://schemas.openxmlformats.org/officeDocument/2006/relationships/hyperlink" Target="https://www.canada.ca/en/public-health/services/laboratory-biosafety-biosecurity/pathogen-safety-data-sheets-risk-assessment/bacillus-anthracis-material-safety-data-sheets-msds.html" TargetMode="External"/><Relationship Id="rId3" Type="http://schemas.openxmlformats.org/officeDocument/2006/relationships/hyperlink" Target="https://en.wikipedia.org/wiki/Bacillus_anthracis" TargetMode="External"/><Relationship Id="rId149" Type="http://schemas.openxmlformats.org/officeDocument/2006/relationships/hyperlink" Target="https://www.ncbi.nlm.nih.gov/pmc/articles/PMC1564025/" TargetMode="External"/><Relationship Id="rId4" Type="http://schemas.openxmlformats.org/officeDocument/2006/relationships/hyperlink" Target="https://www.canada.ca/en/public-health/services/laboratory-biosafety-biosecurity/pathogen-safety-data-sheets-risk-assessment/bacillus-anthracis-material-safety-data-sheets-msds.html" TargetMode="External"/><Relationship Id="rId148" Type="http://schemas.openxmlformats.org/officeDocument/2006/relationships/hyperlink" Target="https://www.canada.ca/en/public-health/services/laboratory-biosafety-biosecurity/pathogen-safety-data-sheets-risk-assessment/streptococcus-pyogenes.html" TargetMode="External"/><Relationship Id="rId9" Type="http://schemas.openxmlformats.org/officeDocument/2006/relationships/hyperlink" Target="http://www.ppdictionary.com/bacteria/gnbac/jejuni.htm" TargetMode="External"/><Relationship Id="rId143" Type="http://schemas.openxmlformats.org/officeDocument/2006/relationships/hyperlink" Target="http://parasite.org.au/para-site/text/brucei-text.html" TargetMode="External"/><Relationship Id="rId142" Type="http://schemas.openxmlformats.org/officeDocument/2006/relationships/hyperlink" Target="https://www.canada.ca/en/public-health/services/laboratory-biosafety-biosecurity/pathogen-safety-data-sheets-risk-assessment/neisseria-meningitidis.html" TargetMode="External"/><Relationship Id="rId141" Type="http://schemas.openxmlformats.org/officeDocument/2006/relationships/hyperlink" Target="http://medchrome.com/basic-science/microbiology/microbiology-of-neisseria-meningitidis/" TargetMode="External"/><Relationship Id="rId140" Type="http://schemas.openxmlformats.org/officeDocument/2006/relationships/hyperlink" Target="https://www.canada.ca/en/public-health/services/laboratory-biosafety-biosecurity/pathogen-safety-data-sheets-risk-assessment/leishmania.html" TargetMode="External"/><Relationship Id="rId5" Type="http://schemas.openxmlformats.org/officeDocument/2006/relationships/hyperlink" Target="https://en.wikipedia.org/wiki/Bacillus_anthracis" TargetMode="External"/><Relationship Id="rId147" Type="http://schemas.openxmlformats.org/officeDocument/2006/relationships/hyperlink" Target="https://www.msdsonline.com/resources/msds-resources/free-safety-data-sheet-index/streptococcus-pyogenes/" TargetMode="External"/><Relationship Id="rId6" Type="http://schemas.openxmlformats.org/officeDocument/2006/relationships/hyperlink" Target="https://www.canada.ca/en/public-health/services/laboratory-biosafety-biosecurity/pathogen-safety-data-sheets-risk-assessment/bacillus-anthracis-material-safety-data-sheets-msds.html" TargetMode="External"/><Relationship Id="rId146" Type="http://schemas.openxmlformats.org/officeDocument/2006/relationships/hyperlink" Target="https://www.canada.ca/en/public-health/services/laboratory-biosafety-biosecurity/pathogen-safety-data-sheets-risk-assessment/bacillus-anthracis-material-safety-data-sheets-msds.html" TargetMode="External"/><Relationship Id="rId7" Type="http://schemas.openxmlformats.org/officeDocument/2006/relationships/hyperlink" Target="https://academic.oup.com/cid/article/51/9/1104/293194" TargetMode="External"/><Relationship Id="rId145" Type="http://schemas.openxmlformats.org/officeDocument/2006/relationships/hyperlink" Target="https://en.wikipedia.org/wiki/Bacillus_anthracis" TargetMode="External"/><Relationship Id="rId8" Type="http://schemas.openxmlformats.org/officeDocument/2006/relationships/hyperlink" Target="https://www.ncbi.nlm.nih.gov/pmc/articles/PMC1564025/" TargetMode="External"/><Relationship Id="rId144" Type="http://schemas.openxmlformats.org/officeDocument/2006/relationships/hyperlink" Target="http://www.hse.gov.uk/pubns/misc208.pdf" TargetMode="External"/><Relationship Id="rId73" Type="http://schemas.openxmlformats.org/officeDocument/2006/relationships/hyperlink" Target="http://medchrome.com/basic-science/microbiology/microbiology-of-neisseria-meningitidis/" TargetMode="External"/><Relationship Id="rId72" Type="http://schemas.openxmlformats.org/officeDocument/2006/relationships/hyperlink" Target="https://www.canada.ca/en/public-health/services/laboratory-biosafety-biosecurity/pathogen-safety-data-sheets-risk-assessment/neisseria-meningitidis.html" TargetMode="External"/><Relationship Id="rId75" Type="http://schemas.openxmlformats.org/officeDocument/2006/relationships/hyperlink" Target="https://www.aabb.org/tm/eid/Documents/middle-east-respiratory-syndrome-coronavirus.pdf" TargetMode="External"/><Relationship Id="rId74" Type="http://schemas.openxmlformats.org/officeDocument/2006/relationships/hyperlink" Target="https://www.canada.ca/en/public-health/services/laboratory-biosafety-biosecurity/pathogen-safety-data-sheets-risk-assessment/neisseria-meningitidis.html" TargetMode="External"/><Relationship Id="rId77" Type="http://schemas.openxmlformats.org/officeDocument/2006/relationships/hyperlink" Target="https://www.ncbi.nlm.nih.gov/pmc/articles/PMC1564025/" TargetMode="External"/><Relationship Id="rId76" Type="http://schemas.openxmlformats.org/officeDocument/2006/relationships/hyperlink" Target="https://en.wikipedia.org/wiki/Methicillin-resistant_Staphylococcus_aureus" TargetMode="External"/><Relationship Id="rId79" Type="http://schemas.openxmlformats.org/officeDocument/2006/relationships/hyperlink" Target="https://en.wikipedia.org/wiki/Mumps_virus" TargetMode="External"/><Relationship Id="rId78" Type="http://schemas.openxmlformats.org/officeDocument/2006/relationships/hyperlink" Target="http://blog.eoscu.com/blog/pathogen-persistence-and-prevalence" TargetMode="External"/><Relationship Id="rId71" Type="http://schemas.openxmlformats.org/officeDocument/2006/relationships/hyperlink" Target="http://medchrome.com/basic-science/microbiology/microbiology-of-neisseria-meningitidis/" TargetMode="External"/><Relationship Id="rId70" Type="http://schemas.openxmlformats.org/officeDocument/2006/relationships/hyperlink" Target="https://www.ncbi.nlm.nih.gov/pubmed/6540797" TargetMode="External"/><Relationship Id="rId139" Type="http://schemas.openxmlformats.org/officeDocument/2006/relationships/hyperlink" Target="https://www.canada.ca/en/public-health/services/laboratory-biosafety-biosecurity/pathogen-safety-data-sheets-risk-assessment/leishmania.html" TargetMode="External"/><Relationship Id="rId138" Type="http://schemas.openxmlformats.org/officeDocument/2006/relationships/hyperlink" Target="https://www.canada.ca/en/public-health/services/laboratory-biosafety-biosecurity/pathogen-safety-data-sheets-risk-assessment/leishmania.html" TargetMode="External"/><Relationship Id="rId137" Type="http://schemas.openxmlformats.org/officeDocument/2006/relationships/hyperlink" Target="https://www.ncbi.nlm.nih.gov/pmc/articles/PMC1564025/" TargetMode="External"/><Relationship Id="rId132" Type="http://schemas.openxmlformats.org/officeDocument/2006/relationships/hyperlink" Target="https://phil.cdc.gov/details.aspx?pid=20487" TargetMode="External"/><Relationship Id="rId131" Type="http://schemas.openxmlformats.org/officeDocument/2006/relationships/hyperlink" Target="https://www.canada.ca/en/public-health/services/laboratory-biosafety-biosecurity/pathogen-safety-data-sheets-risk-assessment/yellow-fever-virus.html" TargetMode="External"/><Relationship Id="rId130" Type="http://schemas.openxmlformats.org/officeDocument/2006/relationships/hyperlink" Target="http://www.who.int/mediacentre/factsheets/fs100/en/" TargetMode="External"/><Relationship Id="rId136" Type="http://schemas.openxmlformats.org/officeDocument/2006/relationships/hyperlink" Target="https://en.wikipedia.org/wiki/HIV" TargetMode="External"/><Relationship Id="rId135" Type="http://schemas.openxmlformats.org/officeDocument/2006/relationships/hyperlink" Target="https://www.canada.ca/en/public-health/services/laboratory-biosafety-biosecurity/pathogen-safety-data-sheets-risk-assessment/neisseria-gonorrhoeae.html" TargetMode="External"/><Relationship Id="rId134" Type="http://schemas.openxmlformats.org/officeDocument/2006/relationships/hyperlink" Target="https://www.canada.ca/en/public-health/services/laboratory-biosafety-biosecurity/pathogen-safety-data-sheets-risk-assessment/chlamydia-trachomatis.html" TargetMode="External"/><Relationship Id="rId133" Type="http://schemas.openxmlformats.org/officeDocument/2006/relationships/hyperlink" Target="https://www.sciencedaily.com/releases/2016/11/161115164220.htm" TargetMode="External"/><Relationship Id="rId62" Type="http://schemas.openxmlformats.org/officeDocument/2006/relationships/hyperlink" Target="https://www.canada.ca/en/public-health/services/laboratory-biosafety-biosecurity/pathogen-safety-data-sheets-risk-assessment/brugia-pathogen-safety-data-sheet.html" TargetMode="External"/><Relationship Id="rId61" Type="http://schemas.openxmlformats.org/officeDocument/2006/relationships/hyperlink" Target="https://web.stanford.edu/group/parasites/ParaSites2006/Lymphatic_filariasis/Introduction.htm" TargetMode="External"/><Relationship Id="rId64" Type="http://schemas.openxmlformats.org/officeDocument/2006/relationships/hyperlink" Target="http://www.hse.gov.uk/pubns/misc208.pdf" TargetMode="External"/><Relationship Id="rId63" Type="http://schemas.openxmlformats.org/officeDocument/2006/relationships/hyperlink" Target="http://www.austincc.edu/microbio/2704w/pf.htm" TargetMode="External"/><Relationship Id="rId66" Type="http://schemas.openxmlformats.org/officeDocument/2006/relationships/hyperlink" Target="http://www.hse.gov.uk/pubns/misc208.pdf" TargetMode="External"/><Relationship Id="rId65" Type="http://schemas.openxmlformats.org/officeDocument/2006/relationships/hyperlink" Target="http://www.austincc.edu/microbio/2704w/pf.htm" TargetMode="External"/><Relationship Id="rId68" Type="http://schemas.openxmlformats.org/officeDocument/2006/relationships/hyperlink" Target="https://www.canada.ca/en/public-health/services/laboratory-biosafety-biosecurity/pathogen-safety-data-sheets-risk-assessment/marburg-virus.html" TargetMode="External"/><Relationship Id="rId67" Type="http://schemas.openxmlformats.org/officeDocument/2006/relationships/hyperlink" Target="https://www.canada.ca/en/public-health/services/laboratory-biosafety-biosecurity/pathogen-safety-data-sheets-risk-assessment/marburg-virus.html" TargetMode="External"/><Relationship Id="rId60" Type="http://schemas.openxmlformats.org/officeDocument/2006/relationships/hyperlink" Target="https://www.canada.ca/en/public-health/services/laboratory-biosafety-biosecurity/pathogen-safety-data-sheets-risk-assessment/borrelia-burgdorferi-material-safety-data-sheets-msds.html" TargetMode="External"/><Relationship Id="rId69" Type="http://schemas.openxmlformats.org/officeDocument/2006/relationships/hyperlink" Target="https://www.canada.ca/en/public-health/services/laboratory-biosafety-biosecurity/pathogen-safety-data-sheets-risk-assessment/marburg-virus.html" TargetMode="External"/><Relationship Id="rId51" Type="http://schemas.openxmlformats.org/officeDocument/2006/relationships/hyperlink" Target="https://www.canada.ca/en/public-health/services/laboratory-biosafety-biosecurity/pathogen-safety-data-sheets-risk-assessment/leishmania.html" TargetMode="External"/><Relationship Id="rId50" Type="http://schemas.openxmlformats.org/officeDocument/2006/relationships/hyperlink" Target="https://www.canada.ca/en/public-health/services/laboratory-biosafety-biosecurity/pathogen-safety-data-sheets-risk-assessment/leishmania.html" TargetMode="External"/><Relationship Id="rId53" Type="http://schemas.openxmlformats.org/officeDocument/2006/relationships/hyperlink" Target="https://www.canada.ca/en/public-health/services/laboratory-biosafety-biosecurity/pathogen-safety-data-sheets-risk-assessment/leishmania.html" TargetMode="External"/><Relationship Id="rId52" Type="http://schemas.openxmlformats.org/officeDocument/2006/relationships/hyperlink" Target="https://www.canada.ca/en/public-health/services/laboratory-biosafety-biosecurity/pathogen-safety-data-sheets-risk-assessment/leishmania.html" TargetMode="External"/><Relationship Id="rId55" Type="http://schemas.openxmlformats.org/officeDocument/2006/relationships/hyperlink" Target="https://www.canada.ca/en/public-health/services/laboratory-biosafety-biosecurity/pathogen-safety-data-sheets-risk-assessment/leishmania.html" TargetMode="External"/><Relationship Id="rId54" Type="http://schemas.openxmlformats.org/officeDocument/2006/relationships/hyperlink" Target="https://www.canada.ca/en/public-health/services/laboratory-biosafety-biosecurity/pathogen-safety-data-sheets-risk-assessment/leishmania.html" TargetMode="External"/><Relationship Id="rId57" Type="http://schemas.openxmlformats.org/officeDocument/2006/relationships/hyperlink" Target="http://www.who.int/mediacentre/factsheets/fs101/en/" TargetMode="External"/><Relationship Id="rId56" Type="http://schemas.openxmlformats.org/officeDocument/2006/relationships/hyperlink" Target="https://en.wikipedia.org/wiki/Mycobacterium_leprae" TargetMode="External"/><Relationship Id="rId59" Type="http://schemas.openxmlformats.org/officeDocument/2006/relationships/hyperlink" Target="https://www.msdsonline.com/resources/msds-resources/free-safety-data-sheet-index/borrelia-burgdorferi/" TargetMode="External"/><Relationship Id="rId58" Type="http://schemas.openxmlformats.org/officeDocument/2006/relationships/hyperlink" Target="http://onlinelibrary.wiley.com/doi/10.1002/9781118960608.gbm01246/abstrac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ncbi.nlm.nih.gov/pubmed/1437274" TargetMode="External"/><Relationship Id="rId42" Type="http://schemas.openxmlformats.org/officeDocument/2006/relationships/hyperlink" Target="http://rstb.royalsocietypublishing.org/content/368/1614/20120250" TargetMode="External"/><Relationship Id="rId41" Type="http://schemas.openxmlformats.org/officeDocument/2006/relationships/hyperlink" Target="https://www.ncbi.nlm.nih.gov/pmc/articles/PMC1381230/?page=3" TargetMode="External"/><Relationship Id="rId44" Type="http://schemas.openxmlformats.org/officeDocument/2006/relationships/hyperlink" Target="http://rstb.royalsocietypublishing.org/content/368/1614/20120250" TargetMode="External"/><Relationship Id="rId43" Type="http://schemas.openxmlformats.org/officeDocument/2006/relationships/hyperlink" Target="https://parasitesandvectors.biomedcentral.com/articles/10.1186/s13071-015-1166-x" TargetMode="External"/><Relationship Id="rId46" Type="http://schemas.openxmlformats.org/officeDocument/2006/relationships/hyperlink" Target="https://www.ncbi.nlm.nih.gov/pmc/articles/PMC3630126/" TargetMode="External"/><Relationship Id="rId45" Type="http://schemas.openxmlformats.org/officeDocument/2006/relationships/hyperlink" Target="http://journals.plos.org/plosbiology/article?id=10.1371/journal.pbio.0050042" TargetMode="External"/><Relationship Id="rId107" Type="http://schemas.openxmlformats.org/officeDocument/2006/relationships/hyperlink" Target="https://www.ncbi.nlm.nih.gov/pubmed/1437274" TargetMode="External"/><Relationship Id="rId106" Type="http://schemas.openxmlformats.org/officeDocument/2006/relationships/hyperlink" Target="https://www.ncbi.nlm.nih.gov/pubmed/10190170" TargetMode="External"/><Relationship Id="rId105" Type="http://schemas.openxmlformats.org/officeDocument/2006/relationships/hyperlink" Target="http://rstb.royalsocietypublishing.org/content/368/1614/20120250" TargetMode="External"/><Relationship Id="rId104" Type="http://schemas.openxmlformats.org/officeDocument/2006/relationships/hyperlink" Target="http://rstb.royalsocietypublishing.org/content/368/1614/20120250" TargetMode="External"/><Relationship Id="rId109" Type="http://schemas.openxmlformats.org/officeDocument/2006/relationships/hyperlink" Target="http://rstb.royalsocietypublishing.org/content/368/1614/20120250" TargetMode="External"/><Relationship Id="rId108" Type="http://schemas.openxmlformats.org/officeDocument/2006/relationships/hyperlink" Target="https://www.ncbi.nlm.nih.gov/pmc/articles/PMC3988355/" TargetMode="External"/><Relationship Id="rId48" Type="http://schemas.openxmlformats.org/officeDocument/2006/relationships/hyperlink" Target="http://rstb.royalsocietypublishing.org/content/368/1614/20120250" TargetMode="External"/><Relationship Id="rId47" Type="http://schemas.openxmlformats.org/officeDocument/2006/relationships/hyperlink" Target="https://books.google.co.uk/books?id=HT0--xXBguQC&amp;pg=PA409&amp;lpg=PA409&amp;dq=p+malariae+R0&amp;source=bl&amp;ots=IdheOUXXlg&amp;sig=P2BjZqar0hMywV04BgBfjDyEASw&amp;hl=en&amp;sa=X&amp;ved=0ahUKEwijzL6ootDYAhXI1qQKHZrpARwQ6AEIWzAG" TargetMode="External"/><Relationship Id="rId49" Type="http://schemas.openxmlformats.org/officeDocument/2006/relationships/hyperlink" Target="http://journals.plos.org/plosbiology/article?id=10.1371/journal.pbio.0050042" TargetMode="External"/><Relationship Id="rId103" Type="http://schemas.openxmlformats.org/officeDocument/2006/relationships/hyperlink" Target="http://sti.bmj.com/content/sextrans/78/suppl_1/i145.full.pdf" TargetMode="External"/><Relationship Id="rId102" Type="http://schemas.openxmlformats.org/officeDocument/2006/relationships/hyperlink" Target="http://rstb.royalsocietypublishing.org/content/368/1614/20120250" TargetMode="External"/><Relationship Id="rId101" Type="http://schemas.openxmlformats.org/officeDocument/2006/relationships/hyperlink" Target="https://pdfs.semanticscholar.org/baf2/50191bcbc4554b1a2a32714cd88a323a18fa.pdf" TargetMode="External"/><Relationship Id="rId100" Type="http://schemas.openxmlformats.org/officeDocument/2006/relationships/hyperlink" Target="http://sti.bmj.com/content/sextrans/78/suppl_1/i145.full.pdf" TargetMode="External"/><Relationship Id="rId31" Type="http://schemas.openxmlformats.org/officeDocument/2006/relationships/hyperlink" Target="http://rstb.royalsocietypublishing.org/content/368/1614/20120250" TargetMode="External"/><Relationship Id="rId30" Type="http://schemas.openxmlformats.org/officeDocument/2006/relationships/hyperlink" Target="http://rstb.royalsocietypublishing.org/content/368/1614/20120250" TargetMode="External"/><Relationship Id="rId33" Type="http://schemas.openxmlformats.org/officeDocument/2006/relationships/hyperlink" Target="http://rstb.royalsocietypublishing.org/content/368/1614/20120250" TargetMode="External"/><Relationship Id="rId32" Type="http://schemas.openxmlformats.org/officeDocument/2006/relationships/hyperlink" Target="http://rstb.royalsocietypublishing.org/content/368/1614/20120250" TargetMode="External"/><Relationship Id="rId35" Type="http://schemas.openxmlformats.org/officeDocument/2006/relationships/hyperlink" Target="http://rstb.royalsocietypublishing.org/content/368/1614/20120250" TargetMode="External"/><Relationship Id="rId34" Type="http://schemas.openxmlformats.org/officeDocument/2006/relationships/hyperlink" Target="https://www.ncbi.nlm.nih.gov/pubmed/19545404" TargetMode="External"/><Relationship Id="rId37" Type="http://schemas.openxmlformats.org/officeDocument/2006/relationships/hyperlink" Target="https://www.ncbi.nlm.nih.gov/pubmed/1437274" TargetMode="External"/><Relationship Id="rId36" Type="http://schemas.openxmlformats.org/officeDocument/2006/relationships/hyperlink" Target="https://www.ncbi.nlm.nih.gov/pubmed/10190170" TargetMode="External"/><Relationship Id="rId39" Type="http://schemas.openxmlformats.org/officeDocument/2006/relationships/hyperlink" Target="https://www.ncbi.nlm.nih.gov/pubmed/10190170" TargetMode="External"/><Relationship Id="rId38" Type="http://schemas.openxmlformats.org/officeDocument/2006/relationships/hyperlink" Target="http://rstb.royalsocietypublishing.org/content/368/1614/20120250" TargetMode="External"/><Relationship Id="rId20" Type="http://schemas.openxmlformats.org/officeDocument/2006/relationships/hyperlink" Target="https://www.ncbi.nlm.nih.gov/pubmed/29161869" TargetMode="External"/><Relationship Id="rId22" Type="http://schemas.openxmlformats.org/officeDocument/2006/relationships/hyperlink" Target="https://www.ncbi.nlm.nih.gov/pubmed/21326133" TargetMode="External"/><Relationship Id="rId21" Type="http://schemas.openxmlformats.org/officeDocument/2006/relationships/hyperlink" Target="https://mysite.science.uottawa.ca/rsmith43/GuineaWorm.pdf" TargetMode="External"/><Relationship Id="rId24" Type="http://schemas.openxmlformats.org/officeDocument/2006/relationships/hyperlink" Target="http://rstb.royalsocietypublishing.org/content/368/1614/20120250" TargetMode="External"/><Relationship Id="rId23" Type="http://schemas.openxmlformats.org/officeDocument/2006/relationships/hyperlink" Target="http://rstb.royalsocietypublishing.org/content/368/1614/20120250" TargetMode="External"/><Relationship Id="rId26" Type="http://schemas.openxmlformats.org/officeDocument/2006/relationships/hyperlink" Target="http://rstb.royalsocietypublishing.org/content/368/1614/20120250" TargetMode="External"/><Relationship Id="rId25" Type="http://schemas.openxmlformats.org/officeDocument/2006/relationships/hyperlink" Target="http://onlinelibrary.wiley.com/store/10.1111/j.1365-2656.2006.01154.x/asset/j.1365-2656.2006.01154.x.pdf?v=1&amp;t=jcahev3z&amp;s=d04f7bc9cf185ca7d8ff0a285e5a0a51c92fdb8b" TargetMode="External"/><Relationship Id="rId28" Type="http://schemas.openxmlformats.org/officeDocument/2006/relationships/hyperlink" Target="http://rstb.royalsocietypublishing.org/content/368/1614/20120250" TargetMode="External"/><Relationship Id="rId27" Type="http://schemas.openxmlformats.org/officeDocument/2006/relationships/hyperlink" Target="https://academic.oup.com/cid/article/43/2/158/333597" TargetMode="External"/><Relationship Id="rId29" Type="http://schemas.openxmlformats.org/officeDocument/2006/relationships/hyperlink" Target="http://rstb.royalsocietypublishing.org/content/368/1614/20120250" TargetMode="External"/><Relationship Id="rId95" Type="http://schemas.openxmlformats.org/officeDocument/2006/relationships/hyperlink" Target="https://www.ncbi.nlm.nih.gov/pubmed/27846442" TargetMode="External"/><Relationship Id="rId94" Type="http://schemas.openxmlformats.org/officeDocument/2006/relationships/hyperlink" Target="http://rstb.royalsocietypublishing.org/content/368/1614/20120250" TargetMode="External"/><Relationship Id="rId97" Type="http://schemas.openxmlformats.org/officeDocument/2006/relationships/hyperlink" Target="https://www.ncbi.nlm.nih.gov/pubmed/26923081" TargetMode="External"/><Relationship Id="rId96" Type="http://schemas.openxmlformats.org/officeDocument/2006/relationships/hyperlink" Target="https://www.ncbi.nlm.nih.gov/pubmed/28240195" TargetMode="External"/><Relationship Id="rId11" Type="http://schemas.openxmlformats.org/officeDocument/2006/relationships/hyperlink" Target="http://rstb.royalsocietypublishing.org/content/368/1614/20120250" TargetMode="External"/><Relationship Id="rId99" Type="http://schemas.openxmlformats.org/officeDocument/2006/relationships/hyperlink" Target="http://rstb.royalsocietypublishing.org/content/368/1614/20120250" TargetMode="External"/><Relationship Id="rId10" Type="http://schemas.openxmlformats.org/officeDocument/2006/relationships/hyperlink" Target="http://rstb.royalsocietypublishing.org/content/368/1614/20120250" TargetMode="External"/><Relationship Id="rId98" Type="http://schemas.openxmlformats.org/officeDocument/2006/relationships/hyperlink" Target="http://rstb.royalsocietypublishing.org/content/368/1614/20120250" TargetMode="External"/><Relationship Id="rId13" Type="http://schemas.openxmlformats.org/officeDocument/2006/relationships/hyperlink" Target="https://www.canada.ca/en/public-health/services/laboratory-biosafety-biosecurity/pathogen-safety-data-sheets-risk-assessment/escherichia-coli-enteroinvasive.html" TargetMode="External"/><Relationship Id="rId12" Type="http://schemas.openxmlformats.org/officeDocument/2006/relationships/hyperlink" Target="http://rstb.royalsocietypublishing.org/content/368/1614/20120250" TargetMode="External"/><Relationship Id="rId91" Type="http://schemas.openxmlformats.org/officeDocument/2006/relationships/hyperlink" Target="https://www.ncbi.nlm.nih.gov/pmc/articles/PMC2373392/" TargetMode="External"/><Relationship Id="rId90" Type="http://schemas.openxmlformats.org/officeDocument/2006/relationships/hyperlink" Target="http://rstb.royalsocietypublishing.org/content/368/1614/20120250" TargetMode="External"/><Relationship Id="rId93" Type="http://schemas.openxmlformats.org/officeDocument/2006/relationships/hyperlink" Target="http://rstb.royalsocietypublishing.org/content/368/1614/20120250" TargetMode="External"/><Relationship Id="rId92" Type="http://schemas.openxmlformats.org/officeDocument/2006/relationships/hyperlink" Target="http://rstb.royalsocietypublishing.org/content/368/1614/20120250" TargetMode="External"/><Relationship Id="rId15" Type="http://schemas.openxmlformats.org/officeDocument/2006/relationships/hyperlink" Target="http://rstb.royalsocietypublishing.org/content/368/1614/20120250" TargetMode="External"/><Relationship Id="rId110" Type="http://schemas.openxmlformats.org/officeDocument/2006/relationships/hyperlink" Target="http://rstb.royalsocietypublishing.org/content/368/1614/20120250" TargetMode="External"/><Relationship Id="rId14" Type="http://schemas.openxmlformats.org/officeDocument/2006/relationships/hyperlink" Target="http://rstb.royalsocietypublishing.org/content/368/1614/20120250" TargetMode="External"/><Relationship Id="rId17" Type="http://schemas.openxmlformats.org/officeDocument/2006/relationships/hyperlink" Target="https://www.ncbi.nlm.nih.gov/pubmed/29161869" TargetMode="External"/><Relationship Id="rId16" Type="http://schemas.openxmlformats.org/officeDocument/2006/relationships/hyperlink" Target="https://www.ncbi.nlm.nih.gov/pubmed/23669505" TargetMode="External"/><Relationship Id="rId19" Type="http://schemas.openxmlformats.org/officeDocument/2006/relationships/hyperlink" Target="https://www.ncbi.nlm.nih.gov/pubmed/23669505" TargetMode="External"/><Relationship Id="rId114" Type="http://schemas.openxmlformats.org/officeDocument/2006/relationships/drawing" Target="../drawings/drawing6.xml"/><Relationship Id="rId18" Type="http://schemas.openxmlformats.org/officeDocument/2006/relationships/hyperlink" Target="http://rstb.royalsocietypublishing.org/content/368/1614/20120250" TargetMode="External"/><Relationship Id="rId113" Type="http://schemas.openxmlformats.org/officeDocument/2006/relationships/hyperlink" Target="http://rstb.royalsocietypublishing.org/content/368/1614/20120250" TargetMode="External"/><Relationship Id="rId112" Type="http://schemas.openxmlformats.org/officeDocument/2006/relationships/hyperlink" Target="http://rstb.royalsocietypublishing.org/content/368/1614/20120250" TargetMode="External"/><Relationship Id="rId111" Type="http://schemas.openxmlformats.org/officeDocument/2006/relationships/hyperlink" Target="https://www.ncbi.nlm.nih.gov/pmc/articles/PMC3282146/" TargetMode="External"/><Relationship Id="rId84" Type="http://schemas.openxmlformats.org/officeDocument/2006/relationships/hyperlink" Target="https://www.ncbi.nlm.nih.gov/pmc/articles/PMC3282146/" TargetMode="External"/><Relationship Id="rId83" Type="http://schemas.openxmlformats.org/officeDocument/2006/relationships/hyperlink" Target="http://rstb.royalsocietypublishing.org/content/368/1614/20120250" TargetMode="External"/><Relationship Id="rId86" Type="http://schemas.openxmlformats.org/officeDocument/2006/relationships/hyperlink" Target="https://www.ll.mit.edu/publications/journal/pdf/vol17_no1/17_1_6Jamrog.pdf" TargetMode="External"/><Relationship Id="rId85" Type="http://schemas.openxmlformats.org/officeDocument/2006/relationships/hyperlink" Target="http://rstb.royalsocietypublishing.org/content/368/1614/20120250" TargetMode="External"/><Relationship Id="rId88" Type="http://schemas.openxmlformats.org/officeDocument/2006/relationships/hyperlink" Target="http://rstb.royalsocietypublishing.org/content/368/1614/20120250" TargetMode="External"/><Relationship Id="rId87" Type="http://schemas.openxmlformats.org/officeDocument/2006/relationships/hyperlink" Target="http://rstb.royalsocietypublishing.org/content/368/1614/20120250" TargetMode="External"/><Relationship Id="rId89" Type="http://schemas.openxmlformats.org/officeDocument/2006/relationships/hyperlink" Target="http://rstb.royalsocietypublishing.org/content/368/1614/20120250" TargetMode="External"/><Relationship Id="rId80" Type="http://schemas.openxmlformats.org/officeDocument/2006/relationships/hyperlink" Target="https://www.ncbi.nlm.nih.gov/pubmed/24008913" TargetMode="External"/><Relationship Id="rId82" Type="http://schemas.openxmlformats.org/officeDocument/2006/relationships/hyperlink" Target="https://www.ncbi.nlm.nih.gov/pmc/articles/PMC3282146/" TargetMode="External"/><Relationship Id="rId81" Type="http://schemas.openxmlformats.org/officeDocument/2006/relationships/hyperlink" Target="http://rstb.royalsocietypublishing.org/content/368/1614/20120250" TargetMode="External"/><Relationship Id="rId1" Type="http://schemas.openxmlformats.org/officeDocument/2006/relationships/hyperlink" Target="http://rstb.royalsocietypublishing.org/content/368/1614/20120250" TargetMode="External"/><Relationship Id="rId2" Type="http://schemas.openxmlformats.org/officeDocument/2006/relationships/hyperlink" Target="http://rstb.royalsocietypublishing.org/content/368/1614/20120250" TargetMode="External"/><Relationship Id="rId3" Type="http://schemas.openxmlformats.org/officeDocument/2006/relationships/hyperlink" Target="http://rstb.royalsocietypublishing.org/content/368/1614/20120250" TargetMode="External"/><Relationship Id="rId4" Type="http://schemas.openxmlformats.org/officeDocument/2006/relationships/hyperlink" Target="http://rstb.royalsocietypublishing.org/content/368/1614/20120250" TargetMode="External"/><Relationship Id="rId9" Type="http://schemas.openxmlformats.org/officeDocument/2006/relationships/hyperlink" Target="http://rstb.royalsocietypublishing.org/content/368/1614/20120250" TargetMode="External"/><Relationship Id="rId5" Type="http://schemas.openxmlformats.org/officeDocument/2006/relationships/hyperlink" Target="http://rstb.royalsocietypublishing.org/content/368/1614/20120250" TargetMode="External"/><Relationship Id="rId6" Type="http://schemas.openxmlformats.org/officeDocument/2006/relationships/hyperlink" Target="http://rstb.royalsocietypublishing.org/content/368/1614/20120250" TargetMode="External"/><Relationship Id="rId7" Type="http://schemas.openxmlformats.org/officeDocument/2006/relationships/hyperlink" Target="http://rstb.royalsocietypublishing.org/content/368/1614/20120250" TargetMode="External"/><Relationship Id="rId8" Type="http://schemas.openxmlformats.org/officeDocument/2006/relationships/hyperlink" Target="http://www.nature.com/srep/2013/130110/srep00997/full/srep00997.html" TargetMode="External"/><Relationship Id="rId73" Type="http://schemas.openxmlformats.org/officeDocument/2006/relationships/hyperlink" Target="http://rstb.royalsocietypublishing.org/content/368/1614/20120250" TargetMode="External"/><Relationship Id="rId72" Type="http://schemas.openxmlformats.org/officeDocument/2006/relationships/hyperlink" Target="https://journals.plos.org/plosbiology/article?id=10.1371/journal.pbio.1000053" TargetMode="External"/><Relationship Id="rId75" Type="http://schemas.openxmlformats.org/officeDocument/2006/relationships/hyperlink" Target="http://rstb.royalsocietypublishing.org/content/368/1614/20120250" TargetMode="External"/><Relationship Id="rId74" Type="http://schemas.openxmlformats.org/officeDocument/2006/relationships/hyperlink" Target="https://journals.plos.org/plosbiology/article?id=10.1371/journal.pbio.1000053" TargetMode="External"/><Relationship Id="rId77" Type="http://schemas.openxmlformats.org/officeDocument/2006/relationships/hyperlink" Target="http://rstb.royalsocietypublishing.org/content/368/1614/20120250" TargetMode="External"/><Relationship Id="rId76" Type="http://schemas.openxmlformats.org/officeDocument/2006/relationships/hyperlink" Target="http://rstb.royalsocietypublishing.org/content/368/1614/20120250" TargetMode="External"/><Relationship Id="rId79" Type="http://schemas.openxmlformats.org/officeDocument/2006/relationships/hyperlink" Target="http://rstb.royalsocietypublishing.org/content/368/1614/20120250" TargetMode="External"/><Relationship Id="rId78" Type="http://schemas.openxmlformats.org/officeDocument/2006/relationships/hyperlink" Target="http://www.pnas.org/content/94/1/338.full.pdf" TargetMode="External"/><Relationship Id="rId71" Type="http://schemas.openxmlformats.org/officeDocument/2006/relationships/hyperlink" Target="http://rstb.royalsocietypublishing.org/content/368/1614/20120250" TargetMode="External"/><Relationship Id="rId70" Type="http://schemas.openxmlformats.org/officeDocument/2006/relationships/hyperlink" Target="http://rstb.royalsocietypublishing.org/content/368/1614/20120250" TargetMode="External"/><Relationship Id="rId62" Type="http://schemas.openxmlformats.org/officeDocument/2006/relationships/hyperlink" Target="http://rstb.royalsocietypublishing.org/content/368/1614/20120250" TargetMode="External"/><Relationship Id="rId61" Type="http://schemas.openxmlformats.org/officeDocument/2006/relationships/hyperlink" Target="http://rstb.royalsocietypublishing.org/content/368/1614/20120250" TargetMode="External"/><Relationship Id="rId64" Type="http://schemas.openxmlformats.org/officeDocument/2006/relationships/hyperlink" Target="https://www.ncbi.nlm.nih.gov/pubmed/25734110" TargetMode="External"/><Relationship Id="rId63" Type="http://schemas.openxmlformats.org/officeDocument/2006/relationships/hyperlink" Target="https://www.abc.org.br/IMG/pdf/doc-4945.pdf" TargetMode="External"/><Relationship Id="rId66" Type="http://schemas.openxmlformats.org/officeDocument/2006/relationships/hyperlink" Target="http://rstb.royalsocietypublishing.org/content/368/1614/20120250" TargetMode="External"/><Relationship Id="rId65" Type="http://schemas.openxmlformats.org/officeDocument/2006/relationships/hyperlink" Target="http://rstb.royalsocietypublishing.org/content/368/1614/20120250" TargetMode="External"/><Relationship Id="rId68" Type="http://schemas.openxmlformats.org/officeDocument/2006/relationships/hyperlink" Target="http://rstb.royalsocietypublishing.org/content/368/1614/20120250" TargetMode="External"/><Relationship Id="rId67" Type="http://schemas.openxmlformats.org/officeDocument/2006/relationships/hyperlink" Target="http://rstb.royalsocietypublishing.org/content/368/1614/20120250" TargetMode="External"/><Relationship Id="rId60" Type="http://schemas.openxmlformats.org/officeDocument/2006/relationships/hyperlink" Target="https://www.sciencedirect.com/science/article/pii/S120197121401491X" TargetMode="External"/><Relationship Id="rId69" Type="http://schemas.openxmlformats.org/officeDocument/2006/relationships/hyperlink" Target="http://journals.plos.org/plosone/article?id=10.1371/journal.pone.0056079" TargetMode="External"/><Relationship Id="rId51" Type="http://schemas.openxmlformats.org/officeDocument/2006/relationships/hyperlink" Target="https://books.google.co.uk/books?id=HT0--xXBguQC&amp;pg=PA409&amp;lpg=PA409&amp;dq=p+malariae+R0&amp;source=bl&amp;ots=IdheOUXXlg&amp;sig=P2BjZqar0hMywV04BgBfjDyEASw&amp;hl=en&amp;sa=X&amp;ved=0ahUKEwijzL6ootDYAhXI1qQKHZrpARwQ6AEIWzAG" TargetMode="External"/><Relationship Id="rId50" Type="http://schemas.openxmlformats.org/officeDocument/2006/relationships/hyperlink" Target="https://www.ncbi.nlm.nih.gov/pmc/articles/PMC3630126/" TargetMode="External"/><Relationship Id="rId53" Type="http://schemas.openxmlformats.org/officeDocument/2006/relationships/hyperlink" Target="http://journals.plos.org/plosone/article?id=10.1371/journal.pone.0050948" TargetMode="External"/><Relationship Id="rId52" Type="http://schemas.openxmlformats.org/officeDocument/2006/relationships/hyperlink" Target="http://rstb.royalsocietypublishing.org/content/368/1614/20120250" TargetMode="External"/><Relationship Id="rId55" Type="http://schemas.openxmlformats.org/officeDocument/2006/relationships/hyperlink" Target="http://rstb.royalsocietypublishing.org/content/368/1614/20120250" TargetMode="External"/><Relationship Id="rId54" Type="http://schemas.openxmlformats.org/officeDocument/2006/relationships/hyperlink" Target="http://rstb.royalsocietypublishing.org/content/368/1614/20120250" TargetMode="External"/><Relationship Id="rId57" Type="http://schemas.openxmlformats.org/officeDocument/2006/relationships/hyperlink" Target="http://rstb.royalsocietypublishing.org/content/368/1614/20120250" TargetMode="External"/><Relationship Id="rId56" Type="http://schemas.openxmlformats.org/officeDocument/2006/relationships/hyperlink" Target="https://www.ncbi.nlm.nih.gov/pmc/articles/PMC3988355/" TargetMode="External"/><Relationship Id="rId59" Type="http://schemas.openxmlformats.org/officeDocument/2006/relationships/hyperlink" Target="http://rstb.royalsocietypublishing.org/content/368/1614/20120250" TargetMode="External"/><Relationship Id="rId58" Type="http://schemas.openxmlformats.org/officeDocument/2006/relationships/hyperlink" Target="https://www.ncbi.nlm.nih.gov/pmc/articles/PMC398835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academic.oup.com/cid/article/55/1/26/317646" TargetMode="External"/><Relationship Id="rId42" Type="http://schemas.openxmlformats.org/officeDocument/2006/relationships/hyperlink" Target="https://www.ncbi.nlm.nih.gov/pmc/articles/PMC3809029/" TargetMode="External"/><Relationship Id="rId41" Type="http://schemas.openxmlformats.org/officeDocument/2006/relationships/hyperlink" Target="https://www.ncbi.nlm.nih.gov/pmc/articles/PMC3809029/figure/F4/" TargetMode="External"/><Relationship Id="rId44" Type="http://schemas.openxmlformats.org/officeDocument/2006/relationships/hyperlink" Target="http://www.cidrap.umn.edu/news-perspective/2013/01/study-puts-global-2009-pandemic-h1n1-infection-rate-24" TargetMode="External"/><Relationship Id="rId43" Type="http://schemas.openxmlformats.org/officeDocument/2006/relationships/hyperlink" Target="https://www.reuters.com/article/us-flu-h1n1-pandemic/swine-flu-infected-1-in-5-death-rate-low-study-shows-idUSBRE90O0T720130125" TargetMode="External"/><Relationship Id="rId46" Type="http://schemas.openxmlformats.org/officeDocument/2006/relationships/hyperlink" Target="http://ghdx.healthdata.org/gbd-results-tool" TargetMode="External"/><Relationship Id="rId45" Type="http://schemas.openxmlformats.org/officeDocument/2006/relationships/hyperlink" Target="https://www.npr.org/sections/health-shots/2013/11/26/247379604/2009-flu-pandemic-was-10-times-more-deadly-than-previously-thought" TargetMode="External"/><Relationship Id="rId107" Type="http://schemas.openxmlformats.org/officeDocument/2006/relationships/hyperlink" Target="http://ghdx.healthdata.org/gbd-results-tool/result/ff3639de9f7a0ce85faeb6bf8d93bfbd" TargetMode="External"/><Relationship Id="rId106" Type="http://schemas.openxmlformats.org/officeDocument/2006/relationships/hyperlink" Target="https://www.ncbi.nlm.nih.gov/pubmed/28403061" TargetMode="External"/><Relationship Id="rId105" Type="http://schemas.openxmlformats.org/officeDocument/2006/relationships/hyperlink" Target="http://www.who.int/ith/diseases/yf/en/" TargetMode="External"/><Relationship Id="rId104" Type="http://schemas.openxmlformats.org/officeDocument/2006/relationships/hyperlink" Target="http://ghdx.healthdata.org/gbd-results-tool" TargetMode="External"/><Relationship Id="rId109" Type="http://schemas.openxmlformats.org/officeDocument/2006/relationships/hyperlink" Target="http://ghdx.healthdata.org/gbd-results-tool/result/fe3bd0b178c6802447aab11fdc832a40" TargetMode="External"/><Relationship Id="rId108" Type="http://schemas.openxmlformats.org/officeDocument/2006/relationships/hyperlink" Target="http://ghdx.healthdata.org/gbd-results-tool/result/fe3bd0b178c6802447aab11fdc832a40" TargetMode="External"/><Relationship Id="rId48" Type="http://schemas.openxmlformats.org/officeDocument/2006/relationships/hyperlink" Target="http://www.who.int/mediacentre/factsheets/fs375/en/" TargetMode="External"/><Relationship Id="rId47" Type="http://schemas.openxmlformats.org/officeDocument/2006/relationships/hyperlink" Target="https://www.ncbi.nlm.nih.gov/pmc/articles/PMC3365071/" TargetMode="External"/><Relationship Id="rId49" Type="http://schemas.openxmlformats.org/officeDocument/2006/relationships/hyperlink" Target="http://www.who.int/mediacentre/factsheets/fs375/en/" TargetMode="External"/><Relationship Id="rId103" Type="http://schemas.openxmlformats.org/officeDocument/2006/relationships/hyperlink" Target="http://journals.plos.org/plospathogens/article?id=10.1371/journal.ppat.1002512" TargetMode="External"/><Relationship Id="rId102" Type="http://schemas.openxmlformats.org/officeDocument/2006/relationships/hyperlink" Target="http://ghdx.healthdata.org/gbd-results-tool" TargetMode="External"/><Relationship Id="rId101" Type="http://schemas.openxmlformats.org/officeDocument/2006/relationships/hyperlink" Target="https://www.cdc.gov/westnile/resources/pdfs/cummulative/99_2013_CasesAndDeathsClinicalPresentationHumanCases.pdf" TargetMode="External"/><Relationship Id="rId100" Type="http://schemas.openxmlformats.org/officeDocument/2006/relationships/hyperlink" Target="https://www.cdc.gov/prions/vcjd/about.html" TargetMode="External"/><Relationship Id="rId31" Type="http://schemas.openxmlformats.org/officeDocument/2006/relationships/hyperlink" Target="https://www.cdc.gov/parasites/echinococcosis/disease.html" TargetMode="External"/><Relationship Id="rId30" Type="http://schemas.openxmlformats.org/officeDocument/2006/relationships/hyperlink" Target="http://ghdx.healthdata.org/gbd-results-tool" TargetMode="External"/><Relationship Id="rId33" Type="http://schemas.openxmlformats.org/officeDocument/2006/relationships/hyperlink" Target="http://cmr.asm.org/content/15/2/223.full" TargetMode="External"/><Relationship Id="rId32" Type="http://schemas.openxmlformats.org/officeDocument/2006/relationships/hyperlink" Target="http://www.who.int/dracunculiasis/disease/en/" TargetMode="External"/><Relationship Id="rId35" Type="http://schemas.openxmlformats.org/officeDocument/2006/relationships/hyperlink" Target="https://www.cdc.gov/hantavirus/surveillance/index.html" TargetMode="External"/><Relationship Id="rId34" Type="http://schemas.openxmlformats.org/officeDocument/2006/relationships/hyperlink" Target="https://www.ncbi.nlm.nih.gov/pubmed/25117760" TargetMode="External"/><Relationship Id="rId37" Type="http://schemas.openxmlformats.org/officeDocument/2006/relationships/hyperlink" Target="https://www.cdc.gov/vaccines/pubs/pinkbook/hepa.html" TargetMode="External"/><Relationship Id="rId36" Type="http://schemas.openxmlformats.org/officeDocument/2006/relationships/hyperlink" Target="https://www.ncbi.nlm.nih.gov/pmc/articles/PMC3905661/" TargetMode="External"/><Relationship Id="rId39" Type="http://schemas.openxmlformats.org/officeDocument/2006/relationships/hyperlink" Target="http://www.who.int/influenza/human_animal_interface/avian_influenza/h5n1_research/faqs/en/" TargetMode="External"/><Relationship Id="rId38" Type="http://schemas.openxmlformats.org/officeDocument/2006/relationships/hyperlink" Target="http://ghdx.healthdata.org/gbd-results-tool" TargetMode="External"/><Relationship Id="rId20" Type="http://schemas.openxmlformats.org/officeDocument/2006/relationships/hyperlink" Target="https://www.cdc.gov/diphtheria/clinicians.html" TargetMode="External"/><Relationship Id="rId22" Type="http://schemas.openxmlformats.org/officeDocument/2006/relationships/hyperlink" Target="http://ghdx.healthdata.org/gbd-results-tool/result/fe3bd0b178c6802447aab11fdc832a40" TargetMode="External"/><Relationship Id="rId21" Type="http://schemas.openxmlformats.org/officeDocument/2006/relationships/hyperlink" Target="http://www.who.int/immunization/diseases/diphtheria/en/" TargetMode="External"/><Relationship Id="rId24" Type="http://schemas.openxmlformats.org/officeDocument/2006/relationships/hyperlink" Target="http://journals.plos.org/plospathogens/article?id=10.1371/journal.ppat.1002512" TargetMode="External"/><Relationship Id="rId23" Type="http://schemas.openxmlformats.org/officeDocument/2006/relationships/hyperlink" Target="https://patient.info/doctor/escherichia-coli-o157" TargetMode="External"/><Relationship Id="rId26" Type="http://schemas.openxmlformats.org/officeDocument/2006/relationships/hyperlink" Target="https://wwwnc.cdc.gov/eid/article/11/4/04-0739_article" TargetMode="External"/><Relationship Id="rId25" Type="http://schemas.openxmlformats.org/officeDocument/2006/relationships/hyperlink" Target="https://wwwnc.cdc.gov/eid/article/11/4/04-0739_article" TargetMode="External"/><Relationship Id="rId28" Type="http://schemas.openxmlformats.org/officeDocument/2006/relationships/hyperlink" Target="https://www.ncbi.nlm.nih.gov/pmc/articles/PMC5314891/" TargetMode="External"/><Relationship Id="rId27" Type="http://schemas.openxmlformats.org/officeDocument/2006/relationships/hyperlink" Target="http://www.who.int/mediacentre/factsheets/fs103/en/" TargetMode="External"/><Relationship Id="rId29" Type="http://schemas.openxmlformats.org/officeDocument/2006/relationships/hyperlink" Target="https://www.ncbi.nlm.nih.gov/pmc/articles/PMC5314891/table/t0003/" TargetMode="External"/><Relationship Id="rId95" Type="http://schemas.openxmlformats.org/officeDocument/2006/relationships/hyperlink" Target="http://bmjopen.bmj.com/content/1/2/e000270" TargetMode="External"/><Relationship Id="rId94" Type="http://schemas.openxmlformats.org/officeDocument/2006/relationships/hyperlink" Target="https://www.ncbi.nlm.nih.gov/pmc/articles/PMC4066591/" TargetMode="External"/><Relationship Id="rId97" Type="http://schemas.openxmlformats.org/officeDocument/2006/relationships/hyperlink" Target="https://www.ncbi.nlm.nih.gov/pmc/articles/PMC3484760/" TargetMode="External"/><Relationship Id="rId96" Type="http://schemas.openxmlformats.org/officeDocument/2006/relationships/hyperlink" Target="http://ghdx.healthdata.org/gbd-results-tool" TargetMode="External"/><Relationship Id="rId11" Type="http://schemas.openxmlformats.org/officeDocument/2006/relationships/hyperlink" Target="https://www.ncbi.nlm.nih.gov/pmc/articles/PMC1236927/" TargetMode="External"/><Relationship Id="rId99" Type="http://schemas.openxmlformats.org/officeDocument/2006/relationships/hyperlink" Target="https://www.ncbi.nlm.nih.gov/pmc/articles/PMC3484760/" TargetMode="External"/><Relationship Id="rId10" Type="http://schemas.openxmlformats.org/officeDocument/2006/relationships/hyperlink" Target="https://www.ncbi.nlm.nih.gov/pmc/articles/PMC4668831/" TargetMode="External"/><Relationship Id="rId98" Type="http://schemas.openxmlformats.org/officeDocument/2006/relationships/hyperlink" Target="http://journals.plos.org/plospathogens/article?id=10.1371/journal.ppat.1002512" TargetMode="External"/><Relationship Id="rId13" Type="http://schemas.openxmlformats.org/officeDocument/2006/relationships/hyperlink" Target="http://apps.who.int/iris/bitstream/10665/80751/1/9789241564601_eng.pdf" TargetMode="External"/><Relationship Id="rId12" Type="http://schemas.openxmlformats.org/officeDocument/2006/relationships/hyperlink" Target="http://journals.plos.org/plospathogens/article?id=10.1371/journal.ppat.1002512" TargetMode="External"/><Relationship Id="rId91" Type="http://schemas.openxmlformats.org/officeDocument/2006/relationships/hyperlink" Target="https://www.ncbi.nlm.nih.gov/pmc/articles/PMC4130665/" TargetMode="External"/><Relationship Id="rId90" Type="http://schemas.openxmlformats.org/officeDocument/2006/relationships/hyperlink" Target="https://www.ncbi.nlm.nih.gov/pubmed/9557424" TargetMode="External"/><Relationship Id="rId93" Type="http://schemas.openxmlformats.org/officeDocument/2006/relationships/hyperlink" Target="https://www.cdc.gov/smallpox/about/index.html" TargetMode="External"/><Relationship Id="rId92" Type="http://schemas.openxmlformats.org/officeDocument/2006/relationships/hyperlink" Target="https://www.ncbi.nlm.nih.gov/pmc/articles/PMC1069029/" TargetMode="External"/><Relationship Id="rId15" Type="http://schemas.openxmlformats.org/officeDocument/2006/relationships/hyperlink" Target="http://journals.plos.org/plospathogens/article?id=10.1371/journal.ppat.1002512" TargetMode="External"/><Relationship Id="rId110" Type="http://schemas.openxmlformats.org/officeDocument/2006/relationships/hyperlink" Target="http://www.who.int/mediacentre/factsheets/fs375/en/" TargetMode="External"/><Relationship Id="rId14" Type="http://schemas.openxmlformats.org/officeDocument/2006/relationships/hyperlink" Target="http://ghdx.healthdata.org/gbd-results-tool" TargetMode="External"/><Relationship Id="rId17" Type="http://schemas.openxmlformats.org/officeDocument/2006/relationships/hyperlink" Target="http://ghdx.healthdata.org/gbd-results-tool" TargetMode="External"/><Relationship Id="rId16" Type="http://schemas.openxmlformats.org/officeDocument/2006/relationships/hyperlink" Target="https://www.ncbi.nlm.nih.gov/pmc/articles/PMC4668831/" TargetMode="External"/><Relationship Id="rId19" Type="http://schemas.openxmlformats.org/officeDocument/2006/relationships/hyperlink" Target="https://emedicine.medscape.com/article/215840-overview?pa=byZkE2Tiu0Nod0%2FDech96TFSxC91WMGXG4KfDy%2Bg4bqgdcpERBvmuOGZf8BITeedlEvmUXzAsz%2Fptsr8rrYIPisFovC7sre62KO%2Fim3hebs%3D" TargetMode="External"/><Relationship Id="rId114" Type="http://schemas.openxmlformats.org/officeDocument/2006/relationships/drawing" Target="../drawings/drawing7.xml"/><Relationship Id="rId18" Type="http://schemas.openxmlformats.org/officeDocument/2006/relationships/hyperlink" Target="https://emedicine.medscape.com/article/215840-overview?pa=byZkE2Tiu0Nod0%2FDech96TFSxC91WMGXG4KfDy%2Bg4bqgdcpERBvmuOGZf8BITeedlEvmUXzAsz%2Fptsr8rrYIPisFovC7sre62KO%2Fim3hebs%3D" TargetMode="External"/><Relationship Id="rId113" Type="http://schemas.openxmlformats.org/officeDocument/2006/relationships/hyperlink" Target="https://www.emedicinehealth.com/scarlet_fever/article_em.htm" TargetMode="External"/><Relationship Id="rId112" Type="http://schemas.openxmlformats.org/officeDocument/2006/relationships/hyperlink" Target="https://books.google.co.uk/books?id=y4uCV4Gm82YC&amp;pg=PA58&amp;lpg=PA58&amp;dq=anthrax+child+mortality+rate+cutaneous&amp;source=bl&amp;ots=x3V3quckh4&amp;sig=IdMbK76Jx_OdgDlWN_zm7SvUjEk&amp;hl=en&amp;sa=X&amp;ved=0ahUKEwix__yHz5HZAhUMCsAKHYrXAkYQ6AEITzAF" TargetMode="External"/><Relationship Id="rId111" Type="http://schemas.openxmlformats.org/officeDocument/2006/relationships/hyperlink" Target="http://ghdx.healthdata.org/gbd-results-tool/result/ff3639de9f7a0ce85faeb6bf8d93bfbd" TargetMode="External"/><Relationship Id="rId84" Type="http://schemas.openxmlformats.org/officeDocument/2006/relationships/hyperlink" Target="https://wwwnc.cdc.gov/eid/article/15/8/09-0264_article" TargetMode="External"/><Relationship Id="rId83" Type="http://schemas.openxmlformats.org/officeDocument/2006/relationships/hyperlink" Target="http://jcm.asm.org/content/46/7/2359.full" TargetMode="External"/><Relationship Id="rId86" Type="http://schemas.openxmlformats.org/officeDocument/2006/relationships/hyperlink" Target="http://ghdx.healthdata.org/gbd-results-tool" TargetMode="External"/><Relationship Id="rId85" Type="http://schemas.openxmlformats.org/officeDocument/2006/relationships/hyperlink" Target="https://www.emedicinehealth.com/scarlet_fever/article_em.htm" TargetMode="External"/><Relationship Id="rId88" Type="http://schemas.openxmlformats.org/officeDocument/2006/relationships/hyperlink" Target="https://books.google.co.uk/books?id=7jgWDgAAQBAJ&amp;pg=PA441&amp;lpg=PA441&amp;dq=shigellosis+case+fatality+rate+2016&amp;source=bl&amp;ots=S9VO-gj_nt&amp;sig=eidV04ixB3pG5-eD4OlJeH2Y51g&amp;hl=en&amp;sa=X&amp;ved=0ahUKEwim_r612NLYAhXOFsAKHQN6CgIQ6AEIZTAJ" TargetMode="External"/><Relationship Id="rId87" Type="http://schemas.openxmlformats.org/officeDocument/2006/relationships/hyperlink" Target="https://books.google.co.uk/books?id=0mwWDgAAQBAJ&amp;pg=PA285&amp;lpg=PA285&amp;dq=shigellosis+case+fatality+rate+2016&amp;source=bl&amp;ots=DZEC1iwi6F&amp;sig=2D5P3MUQ1bJ9Mq1zQoisCe-qb6s&amp;hl=en&amp;sa=X&amp;ved=0ahUKEwim_r612NLYAhXOFsAKHQN6CgIQ6AEIXTAH" TargetMode="External"/><Relationship Id="rId89" Type="http://schemas.openxmlformats.org/officeDocument/2006/relationships/hyperlink" Target="http://journals.plos.org/plospathogens/article?id=10.1371/journal.ppat.1002512" TargetMode="External"/><Relationship Id="rId80" Type="http://schemas.openxmlformats.org/officeDocument/2006/relationships/hyperlink" Target="https://www.cdc.gov/foodnet/pdfs/FoodNet-Annual-Report-2015-508c.pdf" TargetMode="External"/><Relationship Id="rId82" Type="http://schemas.openxmlformats.org/officeDocument/2006/relationships/hyperlink" Target="https://books.google.co.uk/books?id=G60QkyYIfi4C&amp;pg=PA78&amp;lpg=PA78&amp;dq=SARS+child+case+fatality+rate&amp;source=bl&amp;ots=P3ZdK2tEM9&amp;sig=8LcURtHBYbyXBgI5yzHQWJSyXIE&amp;hl=en&amp;sa=X&amp;ved=0ahUKEwiU1sbQn5TZAhUKAsAKHYqTDA8Q6AEIazAJ" TargetMode="External"/><Relationship Id="rId81" Type="http://schemas.openxmlformats.org/officeDocument/2006/relationships/hyperlink" Target="https://www.ncbi.nlm.nih.gov/pubmed/14629957" TargetMode="External"/><Relationship Id="rId1" Type="http://schemas.openxmlformats.org/officeDocument/2006/relationships/hyperlink" Target="https://www.fda.gov/BiologicsBloodVaccines/Vaccines/ucm061751.htm" TargetMode="External"/><Relationship Id="rId2" Type="http://schemas.openxmlformats.org/officeDocument/2006/relationships/hyperlink" Target="http://journals.plos.org/plospathogens/article?id=10.1371/journal.ppat.1002512" TargetMode="External"/><Relationship Id="rId3" Type="http://schemas.openxmlformats.org/officeDocument/2006/relationships/hyperlink" Target="https://www.ncbi.nlm.nih.gov/pubmed/17768291" TargetMode="External"/><Relationship Id="rId4" Type="http://schemas.openxmlformats.org/officeDocument/2006/relationships/hyperlink" Target="https://www.fda.gov/BiologicsBloodVaccines/Vaccines/ucm061751.htm" TargetMode="External"/><Relationship Id="rId9" Type="http://schemas.openxmlformats.org/officeDocument/2006/relationships/hyperlink" Target="https://www.cambridge.org/core/journals/infection-control-and-hospital-epidemiology/article/risk-factors-for-inhospital-mortality-among-a-cohort-of-children-with-clostridium-difficile-infection/2E97637378F30A8FCA4655646E1DCFF1" TargetMode="External"/><Relationship Id="rId5" Type="http://schemas.openxmlformats.org/officeDocument/2006/relationships/hyperlink" Target="https://www.ncbi.nlm.nih.gov/pubmed/17768291" TargetMode="External"/><Relationship Id="rId6" Type="http://schemas.openxmlformats.org/officeDocument/2006/relationships/hyperlink" Target="https://www.fda.gov/BiologicsBloodVaccines/Vaccines/ucm061751.htm" TargetMode="External"/><Relationship Id="rId7" Type="http://schemas.openxmlformats.org/officeDocument/2006/relationships/hyperlink" Target="https://www.ncbi.nlm.nih.gov/pubmed/17768291" TargetMode="External"/><Relationship Id="rId8" Type="http://schemas.openxmlformats.org/officeDocument/2006/relationships/hyperlink" Target="https://aricjournal.biomedcentral.com/articles/10.1186/2047-2994-1-20" TargetMode="External"/><Relationship Id="rId73" Type="http://schemas.openxmlformats.org/officeDocument/2006/relationships/hyperlink" Target="http://journals.plos.org/plospathogens/article?id=10.1371/journal.ppat.1002512" TargetMode="External"/><Relationship Id="rId72" Type="http://schemas.openxmlformats.org/officeDocument/2006/relationships/hyperlink" Target="https://www.canada.ca/en/public-health/services/laboratory-biosafety-biosecurity/pathogen-safety-data-sheets-risk-assessment/streptococcus-pneumoniae.html" TargetMode="External"/><Relationship Id="rId75" Type="http://schemas.openxmlformats.org/officeDocument/2006/relationships/hyperlink" Target="https://www.cdc.gov/vaccines/pubs/pinkbook/polio.html" TargetMode="External"/><Relationship Id="rId74" Type="http://schemas.openxmlformats.org/officeDocument/2006/relationships/hyperlink" Target="http://www.who.int/immunization/diseases/pneumococcal/GBD_pneumococcus.pdf" TargetMode="External"/><Relationship Id="rId77" Type="http://schemas.openxmlformats.org/officeDocument/2006/relationships/hyperlink" Target="http://journals.plos.org/plospathogens/article?id=10.1371/journal.ppat.1002512" TargetMode="External"/><Relationship Id="rId76" Type="http://schemas.openxmlformats.org/officeDocument/2006/relationships/hyperlink" Target="http://journals.plos.org/plospathogens/article?id=10.1371/journal.ppat.1002512" TargetMode="External"/><Relationship Id="rId79" Type="http://schemas.openxmlformats.org/officeDocument/2006/relationships/hyperlink" Target="http://journals.plos.org/plospathogens/article?id=10.1371/journal.ppat.1002512" TargetMode="External"/><Relationship Id="rId78" Type="http://schemas.openxmlformats.org/officeDocument/2006/relationships/hyperlink" Target="http://www.who.int/immunization/monitoring_surveillance/burden/estimates/rotavirus/en/" TargetMode="External"/><Relationship Id="rId71" Type="http://schemas.openxmlformats.org/officeDocument/2006/relationships/hyperlink" Target="https://www.aabb.org/tm/eid/Documents/212s.pdf" TargetMode="External"/><Relationship Id="rId70" Type="http://schemas.openxmlformats.org/officeDocument/2006/relationships/hyperlink" Target="https://www.aabb.org/tm/eid/Documents/212s.pdf" TargetMode="External"/><Relationship Id="rId62" Type="http://schemas.openxmlformats.org/officeDocument/2006/relationships/hyperlink" Target="https://www.ncbi.nlm.nih.gov/pmc/articles/PMC4149400/table/t2-ijgm-7-417/" TargetMode="External"/><Relationship Id="rId61" Type="http://schemas.openxmlformats.org/officeDocument/2006/relationships/hyperlink" Target="http://www.who.int/mediacentre/factsheets/mers-cov/en/" TargetMode="External"/><Relationship Id="rId64" Type="http://schemas.openxmlformats.org/officeDocument/2006/relationships/hyperlink" Target="https://www.ncbi.nlm.nih.gov/pmc/articles/PMC2897056/" TargetMode="External"/><Relationship Id="rId63" Type="http://schemas.openxmlformats.org/officeDocument/2006/relationships/hyperlink" Target="https://www.ncbi.nlm.nih.gov/pmc/articles/PMC4149400/" TargetMode="External"/><Relationship Id="rId66" Type="http://schemas.openxmlformats.org/officeDocument/2006/relationships/hyperlink" Target="http://www.who.int/immunization/monitoring_surveillance/burden/vpd/surveillance_type/passive/mumps_standards/en/" TargetMode="External"/><Relationship Id="rId65" Type="http://schemas.openxmlformats.org/officeDocument/2006/relationships/hyperlink" Target="https://www.ncbi.nlm.nih.gov/pubmed/21030112" TargetMode="External"/><Relationship Id="rId68" Type="http://schemas.openxmlformats.org/officeDocument/2006/relationships/hyperlink" Target="https://wwwnc.cdc.gov/eid/article/19/8/13-0465-f1" TargetMode="External"/><Relationship Id="rId67" Type="http://schemas.openxmlformats.org/officeDocument/2006/relationships/hyperlink" Target="http://journals.plos.org/plospathogens/article?id=10.1371/journal.ppat.1002512" TargetMode="External"/><Relationship Id="rId60" Type="http://schemas.openxmlformats.org/officeDocument/2006/relationships/hyperlink" Target="http://applications.emro.who.int/docs/EMROPub_2017_EN_16768.pdf?ua=1&amp;ua=1" TargetMode="External"/><Relationship Id="rId69" Type="http://schemas.openxmlformats.org/officeDocument/2006/relationships/hyperlink" Target="https://www.aabb.org/tm/eid/Documents/212s.pdf" TargetMode="External"/><Relationship Id="rId51" Type="http://schemas.openxmlformats.org/officeDocument/2006/relationships/hyperlink" Target="http://www.who.int/lymphatic_filariasis/epidemiology/epidemiology_forms/en/" TargetMode="External"/><Relationship Id="rId50" Type="http://schemas.openxmlformats.org/officeDocument/2006/relationships/hyperlink" Target="https://www.sciencedirect.com/topics/medicine-and-dentistry/leprosy" TargetMode="External"/><Relationship Id="rId53" Type="http://schemas.openxmlformats.org/officeDocument/2006/relationships/hyperlink" Target="http://ghdx.healthdata.org/gbd-results-tool" TargetMode="External"/><Relationship Id="rId52" Type="http://schemas.openxmlformats.org/officeDocument/2006/relationships/hyperlink" Target="http://ghdx.healthdata.org/gbd-results-tool" TargetMode="External"/><Relationship Id="rId55" Type="http://schemas.openxmlformats.org/officeDocument/2006/relationships/hyperlink" Target="https://www.sciencedirect.com/topics/medicine-and-dentistry/marburg-disease" TargetMode="External"/><Relationship Id="rId54" Type="http://schemas.openxmlformats.org/officeDocument/2006/relationships/hyperlink" Target="http://www.who.int/mediacentre/factsheets/fs_marburg/en/" TargetMode="External"/><Relationship Id="rId57" Type="http://schemas.openxmlformats.org/officeDocument/2006/relationships/hyperlink" Target="http://ghdx.healthdata.org/gbd-results-tool" TargetMode="External"/><Relationship Id="rId56" Type="http://schemas.openxmlformats.org/officeDocument/2006/relationships/hyperlink" Target="http://www.who.int/mediacentre/factsheets/fs_marburg/en/" TargetMode="External"/><Relationship Id="rId59" Type="http://schemas.openxmlformats.org/officeDocument/2006/relationships/hyperlink" Target="http://www.who.int/mediacentre/factsheets/fs141/en/" TargetMode="External"/><Relationship Id="rId58" Type="http://schemas.openxmlformats.org/officeDocument/2006/relationships/hyperlink" Target="http://www.who.int/mediacentre/factsheets/fs141/en/"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http://www.who.int/mediacentre/factsheets/fs110/en/" TargetMode="External"/><Relationship Id="rId10" Type="http://schemas.openxmlformats.org/officeDocument/2006/relationships/hyperlink" Target="https://wwwnc.cdc.gov/travel/yellowbook/2018/infectious-diseases-related-to-travel/shigellosis" TargetMode="External"/><Relationship Id="rId13" Type="http://schemas.openxmlformats.org/officeDocument/2006/relationships/hyperlink" Target="https://www.hiv.gov/hiv-basics/overview/about-hiv-and-aids/how-is-hiv-transmitted" TargetMode="External"/><Relationship Id="rId12" Type="http://schemas.openxmlformats.org/officeDocument/2006/relationships/hyperlink" Target="https://www.cdc.gov/zika/transmission/index.html" TargetMode="External"/><Relationship Id="rId14" Type="http://schemas.openxmlformats.org/officeDocument/2006/relationships/drawing" Target="../drawings/drawing9.xml"/><Relationship Id="rId1" Type="http://schemas.openxmlformats.org/officeDocument/2006/relationships/hyperlink" Target="https://www.cdc.gov/parasites/echinococcosis/epi.html" TargetMode="External"/><Relationship Id="rId2" Type="http://schemas.openxmlformats.org/officeDocument/2006/relationships/hyperlink" Target="https://www.cdc.gov/parasites/echinococcosis/epi.html" TargetMode="External"/><Relationship Id="rId3" Type="http://schemas.openxmlformats.org/officeDocument/2006/relationships/hyperlink" Target="https://mysite.science.uottawa.ca/rsmith43/GuineaWorm.pdf" TargetMode="External"/><Relationship Id="rId4" Type="http://schemas.openxmlformats.org/officeDocument/2006/relationships/hyperlink" Target="https://www.cdc.gov/hantavirus/hps/transmission.html" TargetMode="External"/><Relationship Id="rId9" Type="http://schemas.openxmlformats.org/officeDocument/2006/relationships/hyperlink" Target="https://www.cdc.gov/pneumococcal/about/risk-transmission.html" TargetMode="External"/><Relationship Id="rId5" Type="http://schemas.openxmlformats.org/officeDocument/2006/relationships/hyperlink" Target="https://www.hiv.gov/hiv-basics/overview/about-hiv-and-aids/how-is-hiv-transmitted" TargetMode="External"/><Relationship Id="rId6" Type="http://schemas.openxmlformats.org/officeDocument/2006/relationships/hyperlink" Target="https://www.hiv.gov/hiv-basics/overview/about-hiv-and-aids/how-is-hiv-transmitted" TargetMode="External"/><Relationship Id="rId7" Type="http://schemas.openxmlformats.org/officeDocument/2006/relationships/hyperlink" Target="http://www.who.int/mediacentre/factsheets/fs_marburg/en/" TargetMode="External"/><Relationship Id="rId8" Type="http://schemas.openxmlformats.org/officeDocument/2006/relationships/hyperlink" Target="https://www.cdc.gov/niosh/topics/mrs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t="s">
        <v>0</v>
      </c>
    </row>
    <row r="4">
      <c r="A4" s="2" t="s">
        <v>1</v>
      </c>
    </row>
    <row r="6">
      <c r="A6" s="1" t="s">
        <v>2</v>
      </c>
    </row>
    <row r="9">
      <c r="A9" s="3" t="s">
        <v>3</v>
      </c>
    </row>
    <row r="10">
      <c r="A10" s="3" t="s">
        <v>4</v>
      </c>
      <c r="B10" s="1" t="s">
        <v>5</v>
      </c>
    </row>
    <row r="11">
      <c r="A11" s="3" t="s">
        <v>6</v>
      </c>
      <c r="B11" s="1" t="s">
        <v>7</v>
      </c>
    </row>
    <row r="12">
      <c r="A12" s="3" t="s">
        <v>8</v>
      </c>
      <c r="B12" s="1" t="s">
        <v>9</v>
      </c>
    </row>
    <row r="14">
      <c r="A14" s="1" t="s">
        <v>10</v>
      </c>
    </row>
    <row r="16">
      <c r="B16" s="4" t="s">
        <v>11</v>
      </c>
    </row>
    <row r="18">
      <c r="A18"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7.29"/>
    <col customWidth="1" min="2" max="2" width="22.0"/>
    <col customWidth="1" min="3" max="3" width="15.57"/>
    <col customWidth="1" min="4" max="6" width="14.71"/>
    <col customWidth="1" min="7" max="7" width="39.43"/>
    <col customWidth="1" min="9" max="12" width="14.71"/>
    <col customWidth="1" min="13" max="13" width="12.86"/>
    <col customWidth="1" min="14" max="14" width="17.0"/>
    <col customWidth="1" min="15" max="15" width="32.29"/>
    <col customWidth="1" min="16" max="17" width="12.86"/>
  </cols>
  <sheetData>
    <row r="1">
      <c r="A1" s="155" t="s">
        <v>23</v>
      </c>
      <c r="B1" s="155" t="s">
        <v>24</v>
      </c>
      <c r="C1" s="156" t="s">
        <v>25</v>
      </c>
      <c r="D1" s="109" t="s">
        <v>43</v>
      </c>
      <c r="E1" s="109" t="s">
        <v>44</v>
      </c>
      <c r="F1" s="109" t="s">
        <v>45</v>
      </c>
      <c r="G1" s="124" t="s">
        <v>1000</v>
      </c>
      <c r="H1" s="120" t="s">
        <v>1001</v>
      </c>
      <c r="I1" s="120" t="s">
        <v>1002</v>
      </c>
      <c r="J1" s="214" t="s">
        <v>1003</v>
      </c>
      <c r="K1" s="215" t="s">
        <v>1004</v>
      </c>
      <c r="L1" s="215" t="s">
        <v>1005</v>
      </c>
      <c r="M1" s="109" t="s">
        <v>46</v>
      </c>
      <c r="N1" s="109" t="s">
        <v>47</v>
      </c>
      <c r="O1" s="124" t="s">
        <v>1006</v>
      </c>
      <c r="P1" s="124" t="s">
        <v>1007</v>
      </c>
      <c r="Q1" s="124" t="s">
        <v>1008</v>
      </c>
    </row>
    <row r="2">
      <c r="A2" s="216"/>
      <c r="B2" s="183"/>
      <c r="C2" s="217"/>
      <c r="D2" s="133"/>
      <c r="E2" s="133"/>
      <c r="F2" s="133"/>
      <c r="G2" s="129"/>
      <c r="H2" s="218"/>
      <c r="J2" s="136"/>
      <c r="M2" s="129"/>
      <c r="N2" s="129"/>
      <c r="O2" s="129"/>
      <c r="P2" s="129"/>
      <c r="Q2" s="129"/>
    </row>
    <row r="3">
      <c r="A3" s="33">
        <v>1.0</v>
      </c>
      <c r="B3" s="34" t="s">
        <v>126</v>
      </c>
      <c r="C3" s="35" t="s">
        <v>127</v>
      </c>
      <c r="D3" s="31">
        <v>10.0</v>
      </c>
      <c r="E3" s="31">
        <v>10.0</v>
      </c>
      <c r="F3" s="25" t="s">
        <v>130</v>
      </c>
      <c r="G3" s="37" t="s">
        <v>1009</v>
      </c>
      <c r="H3" s="153" t="s">
        <v>1010</v>
      </c>
      <c r="I3" s="17">
        <v>20250.0</v>
      </c>
      <c r="J3" s="136" t="s">
        <v>1011</v>
      </c>
      <c r="K3" s="31"/>
      <c r="L3" s="31"/>
      <c r="M3" s="22">
        <v>3.5</v>
      </c>
      <c r="N3" s="39">
        <v>43282.0</v>
      </c>
      <c r="O3" s="31"/>
      <c r="P3" s="135" t="s">
        <v>687</v>
      </c>
      <c r="Q3" s="31"/>
    </row>
    <row r="4">
      <c r="A4" s="33">
        <v>2.0</v>
      </c>
      <c r="B4" s="34" t="s">
        <v>126</v>
      </c>
      <c r="C4" s="35" t="s">
        <v>132</v>
      </c>
      <c r="D4" s="31" t="s">
        <v>123</v>
      </c>
      <c r="E4" s="31" t="s">
        <v>123</v>
      </c>
      <c r="F4" s="25" t="s">
        <v>123</v>
      </c>
      <c r="G4" s="37"/>
      <c r="H4" s="37"/>
      <c r="I4" s="17"/>
      <c r="J4" s="219"/>
      <c r="K4" s="31"/>
      <c r="L4" s="31"/>
      <c r="M4" s="22">
        <v>3.5</v>
      </c>
      <c r="N4" s="39">
        <v>43283.0</v>
      </c>
      <c r="O4" s="31"/>
      <c r="P4" s="135" t="s">
        <v>687</v>
      </c>
      <c r="Q4" s="31"/>
    </row>
    <row r="5">
      <c r="A5" s="33">
        <v>3.0</v>
      </c>
      <c r="B5" s="34" t="s">
        <v>126</v>
      </c>
      <c r="C5" s="35" t="s">
        <v>135</v>
      </c>
      <c r="D5" s="31">
        <v>25000.0</v>
      </c>
      <c r="E5" s="31">
        <v>10000.0</v>
      </c>
      <c r="F5" s="25" t="s">
        <v>130</v>
      </c>
      <c r="G5" s="37" t="s">
        <v>1012</v>
      </c>
      <c r="H5" s="153" t="s">
        <v>394</v>
      </c>
      <c r="I5" s="17"/>
      <c r="J5" s="219"/>
      <c r="K5" s="31"/>
      <c r="L5" s="31"/>
      <c r="M5" s="22">
        <v>3.5</v>
      </c>
      <c r="N5" s="39">
        <v>43284.0</v>
      </c>
      <c r="O5" s="31"/>
      <c r="P5" s="135" t="s">
        <v>687</v>
      </c>
      <c r="Q5" s="31"/>
    </row>
    <row r="6">
      <c r="A6" s="33">
        <v>4.0</v>
      </c>
      <c r="B6" s="34" t="s">
        <v>137</v>
      </c>
      <c r="C6" s="44"/>
      <c r="D6" s="24">
        <v>100.0</v>
      </c>
      <c r="E6" s="24">
        <v>100.0</v>
      </c>
      <c r="F6" s="25" t="s">
        <v>130</v>
      </c>
      <c r="G6" s="24" t="s">
        <v>1013</v>
      </c>
      <c r="H6" s="153" t="s">
        <v>1014</v>
      </c>
      <c r="I6" s="18"/>
      <c r="J6" s="220"/>
      <c r="K6" s="24"/>
      <c r="L6" s="24"/>
      <c r="M6" s="14" t="s">
        <v>123</v>
      </c>
      <c r="N6" s="24" t="s">
        <v>139</v>
      </c>
      <c r="O6" s="24" t="s">
        <v>1015</v>
      </c>
      <c r="P6" s="135" t="s">
        <v>687</v>
      </c>
      <c r="Q6" s="24"/>
    </row>
    <row r="7">
      <c r="A7" s="33">
        <v>5.0</v>
      </c>
      <c r="B7" s="34" t="s">
        <v>142</v>
      </c>
      <c r="C7" s="47"/>
      <c r="D7" s="24">
        <v>500.0</v>
      </c>
      <c r="E7" s="31">
        <v>1000.0</v>
      </c>
      <c r="F7" s="25" t="s">
        <v>130</v>
      </c>
      <c r="G7" s="37" t="s">
        <v>1016</v>
      </c>
      <c r="H7" s="153" t="s">
        <v>1017</v>
      </c>
      <c r="I7" s="18">
        <v>550.0</v>
      </c>
      <c r="J7" s="136" t="s">
        <v>1018</v>
      </c>
      <c r="K7" s="206" t="s">
        <v>1019</v>
      </c>
      <c r="L7" s="24"/>
      <c r="M7" s="50">
        <v>3.0</v>
      </c>
      <c r="N7" s="26">
        <v>43192.0</v>
      </c>
      <c r="O7" s="26"/>
      <c r="P7" s="135" t="s">
        <v>687</v>
      </c>
      <c r="Q7" s="24"/>
    </row>
    <row r="8">
      <c r="A8" s="33">
        <v>6.0</v>
      </c>
      <c r="B8" s="34" t="s">
        <v>145</v>
      </c>
      <c r="C8" s="35" t="s">
        <v>146</v>
      </c>
      <c r="D8" s="25" t="s">
        <v>123</v>
      </c>
      <c r="E8" s="25" t="s">
        <v>123</v>
      </c>
      <c r="F8" s="24" t="s">
        <v>123</v>
      </c>
      <c r="G8" s="25" t="s">
        <v>422</v>
      </c>
      <c r="H8" s="153" t="s">
        <v>1020</v>
      </c>
      <c r="I8" s="221"/>
      <c r="J8" s="222"/>
      <c r="K8" s="25"/>
      <c r="L8" s="25"/>
      <c r="M8" s="53">
        <v>15.0</v>
      </c>
      <c r="N8" s="25" t="s">
        <v>147</v>
      </c>
      <c r="O8" s="25" t="s">
        <v>1021</v>
      </c>
      <c r="P8" s="223" t="s">
        <v>1022</v>
      </c>
      <c r="Q8" s="25"/>
    </row>
    <row r="9">
      <c r="A9" s="33">
        <v>7.0</v>
      </c>
      <c r="B9" s="34" t="s">
        <v>148</v>
      </c>
      <c r="C9" s="44"/>
      <c r="D9" s="24" t="s">
        <v>123</v>
      </c>
      <c r="E9" s="24" t="s">
        <v>123</v>
      </c>
      <c r="F9" s="24" t="s">
        <v>123</v>
      </c>
      <c r="G9" s="24" t="s">
        <v>422</v>
      </c>
      <c r="H9" s="153" t="s">
        <v>423</v>
      </c>
      <c r="I9" s="68"/>
      <c r="J9" s="224"/>
      <c r="K9" s="205"/>
      <c r="L9" s="205"/>
      <c r="M9" s="22">
        <v>3.0</v>
      </c>
      <c r="N9" s="26">
        <v>43374.0</v>
      </c>
      <c r="O9" s="14" t="s">
        <v>1023</v>
      </c>
      <c r="P9" s="206" t="s">
        <v>423</v>
      </c>
      <c r="Q9" s="205"/>
    </row>
    <row r="10">
      <c r="A10" s="33">
        <v>8.0</v>
      </c>
      <c r="B10" s="34" t="s">
        <v>153</v>
      </c>
      <c r="C10" s="60"/>
      <c r="D10" s="31">
        <v>1000.0</v>
      </c>
      <c r="E10" s="31">
        <v>1000.0</v>
      </c>
      <c r="F10" s="25" t="s">
        <v>130</v>
      </c>
      <c r="G10" s="37" t="s">
        <v>1024</v>
      </c>
      <c r="H10" s="37"/>
      <c r="I10" s="17">
        <v>3.3334E10</v>
      </c>
      <c r="J10" s="136" t="s">
        <v>1025</v>
      </c>
      <c r="K10" s="31"/>
      <c r="L10" s="31"/>
      <c r="M10" s="22">
        <v>2.5</v>
      </c>
      <c r="N10" s="39">
        <v>43161.0</v>
      </c>
      <c r="O10" s="31"/>
      <c r="P10" s="135" t="s">
        <v>687</v>
      </c>
      <c r="Q10" s="31"/>
    </row>
    <row r="11">
      <c r="A11" s="33">
        <v>9.0</v>
      </c>
      <c r="B11" s="64" t="s">
        <v>155</v>
      </c>
      <c r="C11" s="65"/>
      <c r="D11" s="24">
        <v>1.0</v>
      </c>
      <c r="E11" s="24">
        <v>1.0</v>
      </c>
      <c r="F11" s="25" t="s">
        <v>130</v>
      </c>
      <c r="G11" s="37" t="s">
        <v>1026</v>
      </c>
      <c r="H11" s="153" t="s">
        <v>1027</v>
      </c>
      <c r="I11" s="18"/>
      <c r="J11" s="220"/>
      <c r="K11" s="24"/>
      <c r="L11" s="24"/>
      <c r="M11" s="14">
        <v>2.0</v>
      </c>
      <c r="N11" s="39">
        <v>43160.0</v>
      </c>
      <c r="O11" s="24"/>
      <c r="P11" s="135" t="s">
        <v>687</v>
      </c>
      <c r="Q11" s="14"/>
    </row>
    <row r="12">
      <c r="A12" s="33">
        <v>10.0</v>
      </c>
      <c r="B12" s="34" t="s">
        <v>156</v>
      </c>
      <c r="C12" s="44"/>
      <c r="D12" s="24">
        <v>10.0</v>
      </c>
      <c r="E12" s="31">
        <v>10.0</v>
      </c>
      <c r="F12" s="25" t="s">
        <v>130</v>
      </c>
      <c r="G12" s="154"/>
      <c r="H12" s="153" t="s">
        <v>436</v>
      </c>
      <c r="I12" s="18"/>
      <c r="J12" s="220"/>
      <c r="K12" s="24"/>
      <c r="L12" s="24"/>
      <c r="M12" s="50">
        <f t="shared" ref="M12:M13" si="1">average(4,7)</f>
        <v>5.5</v>
      </c>
      <c r="N12" s="14" t="s">
        <v>157</v>
      </c>
      <c r="O12" s="14" t="s">
        <v>1028</v>
      </c>
      <c r="P12" s="206" t="s">
        <v>436</v>
      </c>
      <c r="Q12" s="24"/>
    </row>
    <row r="13">
      <c r="A13" s="33">
        <v>11.0</v>
      </c>
      <c r="B13" s="34" t="s">
        <v>156</v>
      </c>
      <c r="C13" s="69" t="s">
        <v>158</v>
      </c>
      <c r="D13" s="24">
        <v>10.0</v>
      </c>
      <c r="E13" s="31">
        <v>10.0</v>
      </c>
      <c r="F13" s="25" t="s">
        <v>130</v>
      </c>
      <c r="G13" s="154"/>
      <c r="H13" s="153" t="s">
        <v>436</v>
      </c>
      <c r="I13" s="18"/>
      <c r="J13" s="220"/>
      <c r="K13" s="24"/>
      <c r="L13" s="24"/>
      <c r="M13" s="50">
        <f t="shared" si="1"/>
        <v>5.5</v>
      </c>
      <c r="N13" s="14" t="s">
        <v>157</v>
      </c>
      <c r="O13" s="14" t="s">
        <v>1028</v>
      </c>
      <c r="P13" s="206" t="s">
        <v>436</v>
      </c>
      <c r="Q13" s="24"/>
    </row>
    <row r="14">
      <c r="A14" s="33">
        <v>12.0</v>
      </c>
      <c r="B14" s="34" t="s">
        <v>159</v>
      </c>
      <c r="C14" s="60"/>
      <c r="D14" s="24" t="s">
        <v>123</v>
      </c>
      <c r="E14" s="24" t="s">
        <v>123</v>
      </c>
      <c r="F14" s="24" t="s">
        <v>123</v>
      </c>
      <c r="G14" s="24" t="s">
        <v>422</v>
      </c>
      <c r="H14" s="153" t="s">
        <v>1029</v>
      </c>
      <c r="I14" s="18"/>
      <c r="J14" s="220"/>
      <c r="K14" s="24"/>
      <c r="L14" s="24"/>
      <c r="M14" s="14">
        <v>3.0</v>
      </c>
      <c r="N14" s="26">
        <v>43192.0</v>
      </c>
      <c r="O14" s="14"/>
      <c r="P14" s="206" t="s">
        <v>443</v>
      </c>
      <c r="Q14" s="24"/>
    </row>
    <row r="15">
      <c r="A15" s="33">
        <v>13.0</v>
      </c>
      <c r="B15" s="34" t="s">
        <v>163</v>
      </c>
      <c r="C15" s="44"/>
      <c r="D15" s="25">
        <v>10.0</v>
      </c>
      <c r="E15" s="25">
        <v>10.0</v>
      </c>
      <c r="F15" s="25" t="s">
        <v>130</v>
      </c>
      <c r="G15" s="37" t="s">
        <v>1030</v>
      </c>
      <c r="H15" s="153" t="s">
        <v>1019</v>
      </c>
      <c r="I15" s="53" t="s">
        <v>1031</v>
      </c>
      <c r="J15" s="136" t="s">
        <v>1032</v>
      </c>
      <c r="K15" s="223" t="s">
        <v>792</v>
      </c>
      <c r="L15" s="25"/>
      <c r="M15" s="53">
        <v>2.0</v>
      </c>
      <c r="N15" s="39">
        <v>43160.0</v>
      </c>
      <c r="O15" s="25"/>
      <c r="P15" s="135" t="s">
        <v>687</v>
      </c>
      <c r="Q15" s="25"/>
    </row>
    <row r="16">
      <c r="A16" s="33">
        <v>14.0</v>
      </c>
      <c r="B16" s="75" t="s">
        <v>164</v>
      </c>
      <c r="C16" s="47"/>
      <c r="D16" s="31">
        <v>5.0</v>
      </c>
      <c r="E16" s="24">
        <v>10.0</v>
      </c>
      <c r="F16" s="25" t="s">
        <v>130</v>
      </c>
      <c r="G16" s="37"/>
      <c r="H16" s="153" t="s">
        <v>1033</v>
      </c>
      <c r="I16" s="17">
        <v>5.5</v>
      </c>
      <c r="J16" s="136" t="s">
        <v>1034</v>
      </c>
      <c r="K16" s="31"/>
      <c r="L16" s="31"/>
      <c r="M16" s="22">
        <v>8.5</v>
      </c>
      <c r="N16" s="39">
        <v>43439.0</v>
      </c>
      <c r="O16" s="31"/>
      <c r="P16" s="135" t="s">
        <v>687</v>
      </c>
      <c r="Q16" s="31"/>
    </row>
    <row r="17">
      <c r="A17" s="33">
        <v>15.0</v>
      </c>
      <c r="B17" s="34" t="s">
        <v>166</v>
      </c>
      <c r="C17" s="35" t="s">
        <v>167</v>
      </c>
      <c r="D17" s="24" t="s">
        <v>123</v>
      </c>
      <c r="E17" s="25" t="s">
        <v>123</v>
      </c>
      <c r="F17" s="24" t="s">
        <v>123</v>
      </c>
      <c r="G17" s="24" t="s">
        <v>422</v>
      </c>
      <c r="H17" s="153" t="s">
        <v>461</v>
      </c>
      <c r="I17" s="68"/>
      <c r="J17" s="224"/>
      <c r="K17" s="205"/>
      <c r="L17" s="205"/>
      <c r="M17" s="14">
        <v>3833.0</v>
      </c>
      <c r="N17" s="14" t="s">
        <v>169</v>
      </c>
      <c r="O17" s="14" t="s">
        <v>1035</v>
      </c>
      <c r="P17" s="206" t="s">
        <v>461</v>
      </c>
      <c r="Q17" s="135" t="s">
        <v>687</v>
      </c>
    </row>
    <row r="18">
      <c r="A18" s="33">
        <v>16.0</v>
      </c>
      <c r="B18" s="34" t="s">
        <v>166</v>
      </c>
      <c r="C18" s="35" t="s">
        <v>172</v>
      </c>
      <c r="D18" s="25" t="s">
        <v>123</v>
      </c>
      <c r="E18" s="24" t="s">
        <v>123</v>
      </c>
      <c r="F18" s="24" t="s">
        <v>123</v>
      </c>
      <c r="G18" s="24" t="s">
        <v>422</v>
      </c>
      <c r="H18" s="153" t="s">
        <v>1036</v>
      </c>
      <c r="I18" s="68"/>
      <c r="J18" s="224"/>
      <c r="K18" s="205"/>
      <c r="L18" s="205"/>
      <c r="M18" s="14">
        <v>3833.0</v>
      </c>
      <c r="N18" s="14" t="s">
        <v>169</v>
      </c>
      <c r="O18" s="14" t="s">
        <v>1037</v>
      </c>
      <c r="P18" s="206" t="s">
        <v>1036</v>
      </c>
      <c r="Q18" s="135" t="s">
        <v>687</v>
      </c>
    </row>
    <row r="19">
      <c r="A19" s="33">
        <v>17.0</v>
      </c>
      <c r="B19" s="64" t="s">
        <v>175</v>
      </c>
      <c r="C19" s="47"/>
      <c r="D19" s="24">
        <v>1.0</v>
      </c>
      <c r="E19" s="24">
        <v>1.0</v>
      </c>
      <c r="F19" s="25" t="s">
        <v>130</v>
      </c>
      <c r="G19" s="37" t="s">
        <v>1038</v>
      </c>
      <c r="H19" s="153" t="s">
        <v>1039</v>
      </c>
      <c r="I19" s="68"/>
      <c r="J19" s="224"/>
      <c r="K19" s="205"/>
      <c r="L19" s="205"/>
      <c r="M19" s="14">
        <v>450.0</v>
      </c>
      <c r="N19" s="24" t="s">
        <v>176</v>
      </c>
      <c r="O19" s="205"/>
      <c r="P19" s="135" t="s">
        <v>687</v>
      </c>
      <c r="Q19" s="205"/>
    </row>
    <row r="20">
      <c r="A20" s="33">
        <v>18.0</v>
      </c>
      <c r="B20" s="34" t="s">
        <v>182</v>
      </c>
      <c r="C20" s="47"/>
      <c r="D20" s="24">
        <v>18.0</v>
      </c>
      <c r="E20" s="31">
        <v>10.0</v>
      </c>
      <c r="F20" s="25" t="s">
        <v>130</v>
      </c>
      <c r="G20" s="37"/>
      <c r="H20" s="37"/>
      <c r="I20" s="18"/>
      <c r="J20" s="220"/>
      <c r="K20" s="24"/>
      <c r="L20" s="24"/>
      <c r="M20" s="14">
        <f>average(3,6)</f>
        <v>4.5</v>
      </c>
      <c r="N20" s="26">
        <v>43254.0</v>
      </c>
      <c r="O20" s="14"/>
      <c r="P20" s="206" t="s">
        <v>1040</v>
      </c>
      <c r="Q20" s="24"/>
    </row>
    <row r="21">
      <c r="A21" s="33">
        <v>19.0</v>
      </c>
      <c r="B21" s="34" t="s">
        <v>185</v>
      </c>
      <c r="C21" s="47"/>
      <c r="D21" s="24" t="s">
        <v>123</v>
      </c>
      <c r="E21" s="24" t="s">
        <v>123</v>
      </c>
      <c r="F21" s="24" t="s">
        <v>123</v>
      </c>
      <c r="G21" s="24" t="s">
        <v>422</v>
      </c>
      <c r="H21" s="154"/>
      <c r="I21" s="68"/>
      <c r="J21" s="224"/>
      <c r="K21" s="205"/>
      <c r="L21" s="205"/>
      <c r="M21" s="50">
        <f>average(7,28)</f>
        <v>17.5</v>
      </c>
      <c r="N21" s="14" t="s">
        <v>186</v>
      </c>
      <c r="O21" s="211"/>
      <c r="P21" s="135" t="s">
        <v>687</v>
      </c>
      <c r="Q21" s="205"/>
    </row>
    <row r="22">
      <c r="A22" s="33">
        <v>20.0</v>
      </c>
      <c r="B22" s="12" t="s">
        <v>188</v>
      </c>
      <c r="C22" s="47"/>
      <c r="D22" s="24">
        <v>1.0</v>
      </c>
      <c r="E22" s="24">
        <v>1.0</v>
      </c>
      <c r="F22" s="25" t="s">
        <v>130</v>
      </c>
      <c r="G22" s="37" t="s">
        <v>1041</v>
      </c>
      <c r="H22" s="153" t="s">
        <v>1039</v>
      </c>
      <c r="I22" s="68"/>
      <c r="J22" s="224"/>
      <c r="K22" s="205"/>
      <c r="L22" s="205"/>
      <c r="M22" s="14">
        <v>368.5</v>
      </c>
      <c r="N22" s="24" t="s">
        <v>189</v>
      </c>
      <c r="O22" s="24" t="s">
        <v>700</v>
      </c>
      <c r="P22" s="135" t="s">
        <v>687</v>
      </c>
      <c r="Q22" s="205"/>
    </row>
    <row r="23">
      <c r="A23" s="33">
        <v>21.0</v>
      </c>
      <c r="B23" s="34" t="s">
        <v>190</v>
      </c>
      <c r="C23" s="69" t="s">
        <v>191</v>
      </c>
      <c r="D23" s="24">
        <v>10.0</v>
      </c>
      <c r="E23" s="31">
        <v>10.0</v>
      </c>
      <c r="F23" s="25" t="s">
        <v>130</v>
      </c>
      <c r="G23" s="37" t="s">
        <v>1042</v>
      </c>
      <c r="H23" s="153" t="s">
        <v>1019</v>
      </c>
      <c r="I23" s="68"/>
      <c r="J23" s="224"/>
      <c r="K23" s="205"/>
      <c r="L23" s="205"/>
      <c r="M23" s="14">
        <v>30.0</v>
      </c>
      <c r="N23" s="14" t="s">
        <v>192</v>
      </c>
      <c r="O23" s="14" t="s">
        <v>1043</v>
      </c>
      <c r="P23" s="206" t="s">
        <v>1044</v>
      </c>
      <c r="Q23" s="24"/>
    </row>
    <row r="24">
      <c r="A24" s="33">
        <v>22.0</v>
      </c>
      <c r="B24" s="34" t="s">
        <v>195</v>
      </c>
      <c r="C24" s="60"/>
      <c r="D24" s="24">
        <v>10.0</v>
      </c>
      <c r="E24" s="24">
        <v>10.0</v>
      </c>
      <c r="F24" s="24" t="s">
        <v>196</v>
      </c>
      <c r="G24" s="37" t="s">
        <v>1045</v>
      </c>
      <c r="H24" s="153" t="s">
        <v>1046</v>
      </c>
      <c r="I24" s="18"/>
      <c r="J24" s="220"/>
      <c r="K24" s="24"/>
      <c r="L24" s="24"/>
      <c r="M24" s="14">
        <v>75.0</v>
      </c>
      <c r="N24" s="24" t="s">
        <v>197</v>
      </c>
      <c r="O24" s="24"/>
      <c r="P24" s="135" t="s">
        <v>687</v>
      </c>
      <c r="Q24" s="24"/>
    </row>
    <row r="25">
      <c r="A25" s="33">
        <v>23.0</v>
      </c>
      <c r="B25" s="34" t="s">
        <v>198</v>
      </c>
      <c r="C25" s="35" t="s">
        <v>199</v>
      </c>
      <c r="D25" s="25">
        <v>1.0</v>
      </c>
      <c r="E25" s="25">
        <v>1.0</v>
      </c>
      <c r="F25" s="25" t="s">
        <v>130</v>
      </c>
      <c r="G25" s="37" t="s">
        <v>1047</v>
      </c>
      <c r="H25" s="153" t="s">
        <v>1048</v>
      </c>
      <c r="I25" s="221"/>
      <c r="J25" s="222"/>
      <c r="K25" s="25"/>
      <c r="L25" s="25"/>
      <c r="M25" s="53">
        <v>25.5</v>
      </c>
      <c r="N25" s="53" t="s">
        <v>200</v>
      </c>
      <c r="O25" s="53"/>
      <c r="P25" s="135" t="s">
        <v>687</v>
      </c>
      <c r="Q25" s="25"/>
    </row>
    <row r="26">
      <c r="A26" s="33">
        <v>24.0</v>
      </c>
      <c r="B26" s="34" t="s">
        <v>202</v>
      </c>
      <c r="C26" s="35" t="s">
        <v>203</v>
      </c>
      <c r="D26" s="25">
        <v>1.0</v>
      </c>
      <c r="E26" s="25">
        <v>1.0</v>
      </c>
      <c r="F26" s="25" t="s">
        <v>130</v>
      </c>
      <c r="G26" s="37" t="s">
        <v>1047</v>
      </c>
      <c r="H26" s="206" t="s">
        <v>1049</v>
      </c>
      <c r="I26" s="221"/>
      <c r="J26" s="222"/>
      <c r="K26" s="25"/>
      <c r="L26" s="25"/>
      <c r="M26" s="53">
        <v>25.5</v>
      </c>
      <c r="N26" s="53" t="s">
        <v>200</v>
      </c>
      <c r="O26" s="53"/>
      <c r="P26" s="135" t="s">
        <v>687</v>
      </c>
      <c r="Q26" s="25"/>
    </row>
    <row r="27">
      <c r="A27" s="33">
        <v>25.0</v>
      </c>
      <c r="B27" s="34" t="s">
        <v>204</v>
      </c>
      <c r="C27" s="47"/>
      <c r="D27" s="24" t="s">
        <v>123</v>
      </c>
      <c r="E27" s="25" t="s">
        <v>123</v>
      </c>
      <c r="F27" s="24" t="s">
        <v>123</v>
      </c>
      <c r="G27" s="37" t="s">
        <v>1050</v>
      </c>
      <c r="H27" s="153" t="s">
        <v>1051</v>
      </c>
      <c r="I27" s="18"/>
      <c r="J27" s="220"/>
      <c r="K27" s="24"/>
      <c r="L27" s="24"/>
      <c r="M27" s="14">
        <v>2.5</v>
      </c>
      <c r="N27" s="39">
        <v>43161.0</v>
      </c>
      <c r="O27" s="24"/>
      <c r="P27" s="135" t="s">
        <v>687</v>
      </c>
      <c r="Q27" s="24"/>
    </row>
    <row r="28">
      <c r="A28" s="33">
        <v>26.0</v>
      </c>
      <c r="B28" s="34" t="s">
        <v>209</v>
      </c>
      <c r="C28" s="47"/>
      <c r="D28" s="24">
        <v>790.0</v>
      </c>
      <c r="E28" s="31">
        <v>1000.0</v>
      </c>
      <c r="F28" s="25" t="s">
        <v>130</v>
      </c>
      <c r="G28" s="37"/>
      <c r="H28" s="153" t="s">
        <v>1052</v>
      </c>
      <c r="I28" s="18"/>
      <c r="J28" s="220"/>
      <c r="K28" s="24"/>
      <c r="L28" s="24"/>
      <c r="M28" s="14">
        <v>2.0</v>
      </c>
      <c r="N28" s="39">
        <v>43160.0</v>
      </c>
      <c r="O28" s="24"/>
      <c r="P28" s="206" t="s">
        <v>687</v>
      </c>
      <c r="Q28" s="24"/>
    </row>
    <row r="29">
      <c r="A29" s="33">
        <v>27.0</v>
      </c>
      <c r="B29" s="34" t="s">
        <v>211</v>
      </c>
      <c r="C29" s="47"/>
      <c r="D29" s="24" t="s">
        <v>123</v>
      </c>
      <c r="E29" s="24" t="s">
        <v>123</v>
      </c>
      <c r="F29" s="24" t="s">
        <v>123</v>
      </c>
      <c r="G29" s="24" t="s">
        <v>422</v>
      </c>
      <c r="H29" s="24"/>
      <c r="I29" s="18"/>
      <c r="J29" s="220"/>
      <c r="K29" s="24"/>
      <c r="L29" s="24"/>
      <c r="M29" s="14">
        <v>2.0</v>
      </c>
      <c r="N29" s="39">
        <v>43160.0</v>
      </c>
      <c r="O29" s="24"/>
      <c r="P29" s="206" t="s">
        <v>687</v>
      </c>
      <c r="Q29" s="24"/>
    </row>
    <row r="30">
      <c r="A30" s="33">
        <v>28.0</v>
      </c>
      <c r="B30" s="34" t="s">
        <v>213</v>
      </c>
      <c r="C30" s="47"/>
      <c r="D30" s="24">
        <v>500.0</v>
      </c>
      <c r="E30" s="31">
        <v>1000.0</v>
      </c>
      <c r="F30" s="25" t="s">
        <v>130</v>
      </c>
      <c r="G30" s="37"/>
      <c r="H30" s="153" t="s">
        <v>1053</v>
      </c>
      <c r="I30" s="68"/>
      <c r="J30" s="224"/>
      <c r="K30" s="205"/>
      <c r="L30" s="205"/>
      <c r="M30" s="14">
        <v>5.0</v>
      </c>
      <c r="N30" s="39">
        <v>43255.0</v>
      </c>
      <c r="O30" s="24" t="s">
        <v>1054</v>
      </c>
      <c r="P30" s="206" t="s">
        <v>1055</v>
      </c>
      <c r="Q30" s="24"/>
    </row>
    <row r="31">
      <c r="A31" s="33">
        <v>29.0</v>
      </c>
      <c r="B31" s="34" t="s">
        <v>215</v>
      </c>
      <c r="C31" s="35" t="s">
        <v>216</v>
      </c>
      <c r="D31" s="25" t="s">
        <v>123</v>
      </c>
      <c r="E31" s="24" t="s">
        <v>123</v>
      </c>
      <c r="F31" s="24" t="s">
        <v>123</v>
      </c>
      <c r="G31" s="24" t="s">
        <v>422</v>
      </c>
      <c r="H31" s="153" t="s">
        <v>513</v>
      </c>
      <c r="I31" s="68"/>
      <c r="J31" s="224"/>
      <c r="K31" s="205"/>
      <c r="L31" s="205"/>
      <c r="M31" s="14">
        <v>35.0</v>
      </c>
      <c r="N31" s="2" t="s">
        <v>217</v>
      </c>
      <c r="O31" s="14" t="s">
        <v>1056</v>
      </c>
      <c r="P31" s="135" t="s">
        <v>687</v>
      </c>
      <c r="Q31" s="24"/>
    </row>
    <row r="32">
      <c r="A32" s="33">
        <v>30.0</v>
      </c>
      <c r="B32" s="34" t="s">
        <v>221</v>
      </c>
      <c r="C32" s="35" t="s">
        <v>222</v>
      </c>
      <c r="D32" s="24" t="s">
        <v>123</v>
      </c>
      <c r="E32" s="25" t="s">
        <v>123</v>
      </c>
      <c r="F32" s="24" t="s">
        <v>123</v>
      </c>
      <c r="G32" s="24" t="s">
        <v>422</v>
      </c>
      <c r="H32" s="153" t="s">
        <v>513</v>
      </c>
      <c r="I32" s="68"/>
      <c r="J32" s="224"/>
      <c r="K32" s="205"/>
      <c r="L32" s="205"/>
      <c r="M32" s="14">
        <v>120.0</v>
      </c>
      <c r="N32" s="2" t="s">
        <v>223</v>
      </c>
      <c r="O32" s="14"/>
      <c r="P32" s="135" t="s">
        <v>687</v>
      </c>
      <c r="Q32" s="24"/>
    </row>
    <row r="33">
      <c r="A33" s="33">
        <v>31.0</v>
      </c>
      <c r="B33" s="34" t="s">
        <v>225</v>
      </c>
      <c r="C33" s="47"/>
      <c r="D33" s="24" t="s">
        <v>123</v>
      </c>
      <c r="E33" s="24" t="s">
        <v>123</v>
      </c>
      <c r="F33" s="24" t="s">
        <v>123</v>
      </c>
      <c r="G33" s="24" t="s">
        <v>422</v>
      </c>
      <c r="H33" s="153" t="s">
        <v>1057</v>
      </c>
      <c r="I33" s="68"/>
      <c r="J33" s="224"/>
      <c r="K33" s="205"/>
      <c r="L33" s="205"/>
      <c r="M33" s="14">
        <v>1460.0</v>
      </c>
      <c r="N33" s="24" t="s">
        <v>226</v>
      </c>
      <c r="O33" s="205"/>
      <c r="P33" s="135" t="s">
        <v>687</v>
      </c>
      <c r="Q33" s="211"/>
    </row>
    <row r="34">
      <c r="A34" s="33">
        <v>32.0</v>
      </c>
      <c r="B34" s="34" t="s">
        <v>229</v>
      </c>
      <c r="C34" s="47"/>
      <c r="D34" s="25">
        <v>50000.0</v>
      </c>
      <c r="E34" s="25">
        <v>50000.0</v>
      </c>
      <c r="F34" s="24" t="s">
        <v>196</v>
      </c>
      <c r="G34" s="154"/>
      <c r="H34" s="153" t="s">
        <v>1058</v>
      </c>
      <c r="I34" s="221"/>
      <c r="J34" s="222"/>
      <c r="K34" s="25"/>
      <c r="L34" s="25"/>
      <c r="M34" s="53">
        <f>average(3,32)</f>
        <v>17.5</v>
      </c>
      <c r="N34" s="53" t="s">
        <v>230</v>
      </c>
      <c r="O34" s="53" t="s">
        <v>1059</v>
      </c>
      <c r="P34" s="223" t="s">
        <v>527</v>
      </c>
      <c r="Q34" s="135" t="s">
        <v>687</v>
      </c>
    </row>
    <row r="35">
      <c r="A35" s="33">
        <v>33.0</v>
      </c>
      <c r="B35" s="34" t="s">
        <v>234</v>
      </c>
      <c r="C35" s="47"/>
      <c r="D35" s="24" t="s">
        <v>123</v>
      </c>
      <c r="E35" s="24" t="s">
        <v>123</v>
      </c>
      <c r="F35" s="24" t="s">
        <v>123</v>
      </c>
      <c r="G35" s="37" t="s">
        <v>1060</v>
      </c>
      <c r="H35" s="153" t="s">
        <v>532</v>
      </c>
      <c r="I35" s="211"/>
      <c r="J35" s="140"/>
      <c r="K35" s="205"/>
      <c r="L35" s="205"/>
      <c r="M35" s="14">
        <v>345.0</v>
      </c>
      <c r="N35" s="2" t="s">
        <v>235</v>
      </c>
      <c r="O35" s="24" t="s">
        <v>1061</v>
      </c>
      <c r="P35" s="135" t="s">
        <v>687</v>
      </c>
      <c r="Q35" s="206" t="s">
        <v>532</v>
      </c>
    </row>
    <row r="36">
      <c r="A36" s="33">
        <v>34.0</v>
      </c>
      <c r="B36" s="34" t="s">
        <v>239</v>
      </c>
      <c r="C36" s="89" t="s">
        <v>240</v>
      </c>
      <c r="D36" s="24">
        <v>1.0</v>
      </c>
      <c r="E36" s="24">
        <v>1.0</v>
      </c>
      <c r="F36" s="25" t="s">
        <v>130</v>
      </c>
      <c r="G36" s="37" t="s">
        <v>1062</v>
      </c>
      <c r="H36" s="153" t="s">
        <v>1063</v>
      </c>
      <c r="I36" s="68"/>
      <c r="J36" s="224"/>
      <c r="K36" s="205"/>
      <c r="L36" s="205"/>
      <c r="M36" s="14">
        <v>12.0</v>
      </c>
      <c r="N36" s="2" t="s">
        <v>241</v>
      </c>
      <c r="O36" s="14"/>
      <c r="P36" s="135" t="s">
        <v>687</v>
      </c>
      <c r="Q36" s="24"/>
    </row>
    <row r="37">
      <c r="A37" s="33">
        <v>35.0</v>
      </c>
      <c r="B37" s="34" t="s">
        <v>239</v>
      </c>
      <c r="C37" s="89" t="s">
        <v>240</v>
      </c>
      <c r="D37" s="24">
        <v>1.0</v>
      </c>
      <c r="E37" s="24">
        <v>1.0</v>
      </c>
      <c r="F37" s="25" t="s">
        <v>130</v>
      </c>
      <c r="G37" s="37" t="s">
        <v>1062</v>
      </c>
      <c r="H37" s="153" t="s">
        <v>1063</v>
      </c>
      <c r="I37" s="68"/>
      <c r="J37" s="224"/>
      <c r="K37" s="205"/>
      <c r="L37" s="205"/>
      <c r="M37" s="14">
        <v>12.0</v>
      </c>
      <c r="N37" s="2" t="s">
        <v>241</v>
      </c>
      <c r="O37" s="14"/>
      <c r="P37" s="135" t="s">
        <v>687</v>
      </c>
      <c r="Q37" s="24"/>
    </row>
    <row r="38">
      <c r="A38" s="33">
        <v>36.0</v>
      </c>
      <c r="B38" s="34" t="s">
        <v>243</v>
      </c>
      <c r="C38" s="47"/>
      <c r="D38" s="24">
        <v>1.0</v>
      </c>
      <c r="E38" s="24">
        <v>1.0</v>
      </c>
      <c r="F38" s="25" t="s">
        <v>130</v>
      </c>
      <c r="G38" s="24" t="s">
        <v>1064</v>
      </c>
      <c r="H38" s="153" t="s">
        <v>541</v>
      </c>
      <c r="I38" s="68"/>
      <c r="J38" s="224"/>
      <c r="K38" s="205"/>
      <c r="L38" s="205"/>
      <c r="M38" s="50">
        <v>6.5</v>
      </c>
      <c r="N38" s="26">
        <v>43376.0</v>
      </c>
      <c r="O38" s="26"/>
      <c r="P38" s="206" t="s">
        <v>541</v>
      </c>
      <c r="Q38" s="24"/>
    </row>
    <row r="39">
      <c r="A39" s="33">
        <v>37.0</v>
      </c>
      <c r="B39" s="34" t="s">
        <v>247</v>
      </c>
      <c r="C39" s="60"/>
      <c r="D39" s="25">
        <v>10000.0</v>
      </c>
      <c r="E39" s="25">
        <v>10000.0</v>
      </c>
      <c r="F39" s="25" t="s">
        <v>130</v>
      </c>
      <c r="G39" s="37"/>
      <c r="H39" s="153" t="s">
        <v>1065</v>
      </c>
      <c r="I39" s="68"/>
      <c r="J39" s="224"/>
      <c r="K39" s="205"/>
      <c r="L39" s="205"/>
      <c r="M39" s="53">
        <v>11.0</v>
      </c>
      <c r="N39" s="25" t="s">
        <v>248</v>
      </c>
      <c r="O39" s="25"/>
      <c r="P39" s="135" t="s">
        <v>687</v>
      </c>
      <c r="Q39" s="53"/>
    </row>
    <row r="40">
      <c r="A40" s="33">
        <v>38.0</v>
      </c>
      <c r="B40" s="34" t="s">
        <v>250</v>
      </c>
      <c r="C40" s="35" t="s">
        <v>251</v>
      </c>
      <c r="D40" s="25" t="s">
        <v>123</v>
      </c>
      <c r="E40" s="25" t="s">
        <v>123</v>
      </c>
      <c r="F40" s="24" t="s">
        <v>123</v>
      </c>
      <c r="G40" s="24" t="s">
        <v>422</v>
      </c>
      <c r="H40" s="153" t="s">
        <v>552</v>
      </c>
      <c r="I40" s="68"/>
      <c r="J40" s="224"/>
      <c r="K40" s="205"/>
      <c r="L40" s="205"/>
      <c r="M40" s="14">
        <v>4.0</v>
      </c>
      <c r="N40" s="26">
        <v>43375.0</v>
      </c>
      <c r="O40" s="26"/>
      <c r="P40" s="206" t="s">
        <v>835</v>
      </c>
      <c r="Q40" s="24"/>
    </row>
    <row r="41">
      <c r="A41" s="33">
        <v>39.0</v>
      </c>
      <c r="B41" s="34" t="s">
        <v>256</v>
      </c>
      <c r="C41" s="35" t="s">
        <v>257</v>
      </c>
      <c r="D41" s="24" t="s">
        <v>123</v>
      </c>
      <c r="E41" s="24" t="s">
        <v>123</v>
      </c>
      <c r="F41" s="24" t="s">
        <v>123</v>
      </c>
      <c r="G41" s="24" t="s">
        <v>422</v>
      </c>
      <c r="H41" s="153" t="s">
        <v>552</v>
      </c>
      <c r="I41" s="68"/>
      <c r="J41" s="224"/>
      <c r="K41" s="205"/>
      <c r="L41" s="205"/>
      <c r="M41" s="14">
        <v>4.0</v>
      </c>
      <c r="N41" s="26">
        <v>43375.0</v>
      </c>
      <c r="O41" s="26"/>
      <c r="P41" s="206" t="s">
        <v>835</v>
      </c>
      <c r="Q41" s="24"/>
    </row>
    <row r="42">
      <c r="A42" s="33">
        <v>40.0</v>
      </c>
      <c r="B42" s="34" t="s">
        <v>259</v>
      </c>
      <c r="C42" s="93"/>
      <c r="D42" s="31">
        <v>1000.0</v>
      </c>
      <c r="E42" s="31">
        <v>1000.0</v>
      </c>
      <c r="F42" s="24" t="s">
        <v>196</v>
      </c>
      <c r="G42" s="37" t="s">
        <v>1066</v>
      </c>
      <c r="H42" s="153" t="s">
        <v>1067</v>
      </c>
      <c r="I42" s="68"/>
      <c r="J42" s="224"/>
      <c r="K42" s="205"/>
      <c r="L42" s="205"/>
      <c r="M42" s="14">
        <v>5.0</v>
      </c>
      <c r="N42" s="24" t="s">
        <v>260</v>
      </c>
      <c r="O42" s="24"/>
      <c r="P42" s="206" t="s">
        <v>1068</v>
      </c>
      <c r="Q42" s="24"/>
    </row>
    <row r="43">
      <c r="A43" s="33">
        <v>41.0</v>
      </c>
      <c r="B43" s="34" t="s">
        <v>264</v>
      </c>
      <c r="C43" s="65"/>
      <c r="D43" s="25">
        <v>100000.0</v>
      </c>
      <c r="E43" s="25">
        <v>100000.0</v>
      </c>
      <c r="F43" s="25" t="s">
        <v>130</v>
      </c>
      <c r="G43" s="37"/>
      <c r="H43" s="153" t="s">
        <v>1069</v>
      </c>
      <c r="I43" s="221">
        <v>100000.0</v>
      </c>
      <c r="J43" s="136" t="s">
        <v>1070</v>
      </c>
      <c r="K43" s="25"/>
      <c r="L43" s="25"/>
      <c r="M43" s="53">
        <v>1.0</v>
      </c>
      <c r="N43" s="39">
        <v>43374.0</v>
      </c>
      <c r="O43" s="25" t="s">
        <v>1071</v>
      </c>
      <c r="P43" s="223" t="s">
        <v>1072</v>
      </c>
      <c r="Q43" s="223" t="s">
        <v>1073</v>
      </c>
    </row>
    <row r="44">
      <c r="A44" s="33">
        <v>42.0</v>
      </c>
      <c r="B44" s="34" t="s">
        <v>267</v>
      </c>
      <c r="C44" s="65"/>
      <c r="D44" s="24" t="s">
        <v>123</v>
      </c>
      <c r="E44" s="24" t="s">
        <v>123</v>
      </c>
      <c r="F44" s="25" t="s">
        <v>123</v>
      </c>
      <c r="G44" s="154"/>
      <c r="H44" s="154"/>
      <c r="I44" s="68"/>
      <c r="J44" s="224"/>
      <c r="K44" s="205"/>
      <c r="L44" s="205"/>
      <c r="M44" s="14">
        <v>17.0</v>
      </c>
      <c r="N44" s="24" t="s">
        <v>268</v>
      </c>
      <c r="O44" s="24" t="s">
        <v>1074</v>
      </c>
      <c r="P44" s="206" t="s">
        <v>1075</v>
      </c>
      <c r="Q44" s="24"/>
    </row>
    <row r="45">
      <c r="A45" s="33">
        <v>43.0</v>
      </c>
      <c r="B45" s="34" t="s">
        <v>269</v>
      </c>
      <c r="C45" s="65"/>
      <c r="D45" s="24">
        <v>10.0</v>
      </c>
      <c r="E45" s="31">
        <v>10.0</v>
      </c>
      <c r="F45" s="25" t="s">
        <v>130</v>
      </c>
      <c r="G45" s="37" t="s">
        <v>1042</v>
      </c>
      <c r="H45" s="153" t="s">
        <v>1076</v>
      </c>
      <c r="I45" s="18">
        <v>55.0</v>
      </c>
      <c r="J45" s="136" t="s">
        <v>1077</v>
      </c>
      <c r="K45" s="206" t="s">
        <v>1019</v>
      </c>
      <c r="L45" s="24"/>
      <c r="M45" s="50">
        <v>1.375</v>
      </c>
      <c r="N45" s="96" t="s">
        <v>270</v>
      </c>
      <c r="O45" s="14"/>
      <c r="P45" s="206" t="s">
        <v>1078</v>
      </c>
      <c r="Q45" s="24"/>
    </row>
    <row r="46">
      <c r="A46" s="33">
        <v>44.0</v>
      </c>
      <c r="B46" s="34" t="s">
        <v>271</v>
      </c>
      <c r="C46" s="97" t="s">
        <v>272</v>
      </c>
      <c r="D46" s="24">
        <v>10.0</v>
      </c>
      <c r="E46" s="24">
        <v>10.0</v>
      </c>
      <c r="F46" s="25" t="s">
        <v>130</v>
      </c>
      <c r="G46" s="37"/>
      <c r="H46" s="153" t="s">
        <v>764</v>
      </c>
      <c r="I46" s="14" t="s">
        <v>1079</v>
      </c>
      <c r="J46" s="136" t="s">
        <v>1080</v>
      </c>
      <c r="K46" s="24" t="s">
        <v>1081</v>
      </c>
      <c r="L46" s="137" t="s">
        <v>1082</v>
      </c>
      <c r="M46" s="14">
        <f t="shared" ref="M46:M47" si="2">average(1,7)</f>
        <v>4</v>
      </c>
      <c r="N46" s="96" t="s">
        <v>273</v>
      </c>
      <c r="O46" s="14"/>
      <c r="P46" s="206" t="s">
        <v>576</v>
      </c>
      <c r="Q46" s="24"/>
    </row>
    <row r="47">
      <c r="A47" s="33">
        <v>45.0</v>
      </c>
      <c r="B47" s="34" t="s">
        <v>275</v>
      </c>
      <c r="C47" s="35" t="s">
        <v>276</v>
      </c>
      <c r="D47" s="24">
        <v>10.0</v>
      </c>
      <c r="E47" s="24">
        <v>10.0</v>
      </c>
      <c r="F47" s="25" t="s">
        <v>130</v>
      </c>
      <c r="G47" s="37"/>
      <c r="H47" s="153" t="s">
        <v>764</v>
      </c>
      <c r="I47" s="14" t="s">
        <v>1079</v>
      </c>
      <c r="J47" s="136" t="s">
        <v>1083</v>
      </c>
      <c r="K47" s="24" t="s">
        <v>1081</v>
      </c>
      <c r="L47" s="137" t="s">
        <v>1082</v>
      </c>
      <c r="M47" s="14">
        <f t="shared" si="2"/>
        <v>4</v>
      </c>
      <c r="N47" s="96" t="s">
        <v>273</v>
      </c>
      <c r="O47" s="14"/>
      <c r="P47" s="206" t="s">
        <v>576</v>
      </c>
      <c r="Q47" s="24"/>
    </row>
    <row r="48">
      <c r="A48" s="33">
        <v>46.0</v>
      </c>
      <c r="B48" s="34" t="s">
        <v>275</v>
      </c>
      <c r="C48" s="35" t="s">
        <v>277</v>
      </c>
      <c r="D48" s="31">
        <v>1.0E10</v>
      </c>
      <c r="E48" s="31">
        <v>1.0E10</v>
      </c>
      <c r="F48" s="25" t="s">
        <v>130</v>
      </c>
      <c r="G48" s="154"/>
      <c r="H48" s="153" t="s">
        <v>1084</v>
      </c>
      <c r="I48" s="14"/>
      <c r="J48" s="136"/>
      <c r="K48" s="24"/>
      <c r="L48" s="24"/>
      <c r="M48" s="22">
        <f>average(1,4)</f>
        <v>2.5</v>
      </c>
      <c r="N48" s="96" t="s">
        <v>279</v>
      </c>
      <c r="O48" s="14"/>
      <c r="P48" s="206" t="s">
        <v>576</v>
      </c>
      <c r="Q48" s="24"/>
    </row>
    <row r="49">
      <c r="A49" s="33">
        <v>47.0</v>
      </c>
      <c r="B49" s="64" t="s">
        <v>280</v>
      </c>
      <c r="C49" s="35" t="s">
        <v>281</v>
      </c>
      <c r="D49" s="31">
        <v>1000.0</v>
      </c>
      <c r="E49" s="31">
        <v>1000.0</v>
      </c>
      <c r="F49" s="25" t="s">
        <v>130</v>
      </c>
      <c r="G49" s="154"/>
      <c r="H49" s="154"/>
      <c r="I49" s="18">
        <v>1000.0</v>
      </c>
      <c r="J49" s="136" t="s">
        <v>1085</v>
      </c>
      <c r="K49" s="205"/>
      <c r="L49" s="205"/>
      <c r="M49" s="14">
        <v>2.0</v>
      </c>
      <c r="N49" s="96" t="s">
        <v>282</v>
      </c>
      <c r="O49" s="14"/>
      <c r="P49" s="206" t="s">
        <v>850</v>
      </c>
      <c r="Q49" s="135" t="s">
        <v>687</v>
      </c>
    </row>
    <row r="50">
      <c r="A50" s="33">
        <v>48.0</v>
      </c>
      <c r="B50" s="34" t="s">
        <v>283</v>
      </c>
      <c r="C50" s="69" t="s">
        <v>284</v>
      </c>
      <c r="D50" s="24">
        <v>3.0</v>
      </c>
      <c r="E50" s="24">
        <v>10.0</v>
      </c>
      <c r="F50" s="25" t="s">
        <v>130</v>
      </c>
      <c r="G50" s="154"/>
      <c r="H50" s="154"/>
      <c r="I50" s="18">
        <v>3.0</v>
      </c>
      <c r="J50" s="137" t="s">
        <v>1086</v>
      </c>
      <c r="K50" s="24"/>
      <c r="L50" s="24"/>
      <c r="M50" s="14">
        <f>average(7, 21)</f>
        <v>14</v>
      </c>
      <c r="N50" s="24" t="s">
        <v>285</v>
      </c>
      <c r="O50" s="24"/>
      <c r="P50" s="206" t="s">
        <v>1087</v>
      </c>
      <c r="Q50" s="135" t="s">
        <v>687</v>
      </c>
    </row>
    <row r="51">
      <c r="A51" s="33">
        <v>49.0</v>
      </c>
      <c r="B51" s="34" t="s">
        <v>288</v>
      </c>
      <c r="C51" s="69" t="s">
        <v>199</v>
      </c>
      <c r="D51" s="24" t="s">
        <v>123</v>
      </c>
      <c r="E51" s="24" t="s">
        <v>123</v>
      </c>
      <c r="F51" s="24" t="s">
        <v>123</v>
      </c>
      <c r="G51" s="24" t="s">
        <v>422</v>
      </c>
      <c r="H51" s="154"/>
      <c r="I51" s="18"/>
      <c r="J51" s="220"/>
      <c r="K51" s="24"/>
      <c r="L51" s="24"/>
      <c r="M51" s="14">
        <v>60.0</v>
      </c>
      <c r="N51" s="24" t="s">
        <v>289</v>
      </c>
      <c r="O51" s="24"/>
      <c r="P51" s="135" t="s">
        <v>687</v>
      </c>
      <c r="Q51" s="24"/>
    </row>
    <row r="52">
      <c r="A52" s="33">
        <v>50.0</v>
      </c>
      <c r="B52" s="34" t="s">
        <v>293</v>
      </c>
      <c r="C52" s="69" t="s">
        <v>203</v>
      </c>
      <c r="D52" s="24" t="s">
        <v>123</v>
      </c>
      <c r="E52" s="25" t="s">
        <v>123</v>
      </c>
      <c r="F52" s="24" t="s">
        <v>123</v>
      </c>
      <c r="G52" s="24" t="s">
        <v>422</v>
      </c>
      <c r="H52" s="153" t="s">
        <v>1088</v>
      </c>
      <c r="I52" s="18"/>
      <c r="J52" s="220"/>
      <c r="K52" s="24"/>
      <c r="L52" s="24"/>
      <c r="M52" s="14">
        <v>60.0</v>
      </c>
      <c r="N52" s="24" t="s">
        <v>289</v>
      </c>
      <c r="O52" s="24"/>
      <c r="P52" s="135" t="s">
        <v>687</v>
      </c>
      <c r="Q52" s="24"/>
    </row>
    <row r="53">
      <c r="A53" s="33">
        <v>51.0</v>
      </c>
      <c r="B53" s="34" t="s">
        <v>294</v>
      </c>
      <c r="C53" s="47"/>
      <c r="D53" s="24">
        <v>10.0</v>
      </c>
      <c r="E53" s="31">
        <v>10.0</v>
      </c>
      <c r="F53" s="25" t="s">
        <v>130</v>
      </c>
      <c r="G53" s="37" t="s">
        <v>1042</v>
      </c>
      <c r="H53" s="153" t="s">
        <v>1089</v>
      </c>
      <c r="I53" s="18">
        <v>55.0</v>
      </c>
      <c r="J53" s="136" t="s">
        <v>1090</v>
      </c>
      <c r="K53" s="206" t="s">
        <v>1019</v>
      </c>
      <c r="L53" s="24"/>
      <c r="M53" s="50">
        <v>1.8</v>
      </c>
      <c r="N53" s="24" t="s">
        <v>295</v>
      </c>
      <c r="O53" s="24"/>
      <c r="P53" s="206" t="s">
        <v>1091</v>
      </c>
      <c r="Q53" s="206" t="s">
        <v>687</v>
      </c>
    </row>
    <row r="54">
      <c r="A54" s="33">
        <v>52.0</v>
      </c>
      <c r="B54" s="34" t="s">
        <v>298</v>
      </c>
      <c r="C54" s="44"/>
      <c r="D54" s="24">
        <v>10.0</v>
      </c>
      <c r="E54" s="31">
        <v>10.0</v>
      </c>
      <c r="F54" s="25" t="s">
        <v>130</v>
      </c>
      <c r="G54" s="37" t="s">
        <v>1092</v>
      </c>
      <c r="H54" s="153" t="s">
        <v>1093</v>
      </c>
      <c r="I54" s="18">
        <v>283.75</v>
      </c>
      <c r="J54" s="136" t="s">
        <v>1094</v>
      </c>
      <c r="K54" s="206" t="s">
        <v>1019</v>
      </c>
      <c r="L54" s="24"/>
      <c r="M54" s="14">
        <v>1.0</v>
      </c>
      <c r="N54" s="24" t="s">
        <v>299</v>
      </c>
      <c r="O54" s="24"/>
      <c r="P54" s="206" t="s">
        <v>687</v>
      </c>
      <c r="Q54" s="24"/>
    </row>
    <row r="55">
      <c r="A55" s="33">
        <v>53.0</v>
      </c>
      <c r="B55" s="34" t="s">
        <v>300</v>
      </c>
      <c r="C55" s="60"/>
      <c r="D55" s="24">
        <v>20.0</v>
      </c>
      <c r="E55" s="31">
        <v>10.0</v>
      </c>
      <c r="F55" s="25" t="s">
        <v>130</v>
      </c>
      <c r="G55" s="37"/>
      <c r="H55" s="154"/>
      <c r="I55" s="18"/>
      <c r="J55" s="220"/>
      <c r="K55" s="24"/>
      <c r="L55" s="24"/>
      <c r="M55" s="50">
        <f>average(2,7)</f>
        <v>4.5</v>
      </c>
      <c r="N55" s="24" t="s">
        <v>301</v>
      </c>
      <c r="O55" s="24"/>
      <c r="P55" s="206" t="s">
        <v>1095</v>
      </c>
      <c r="Q55" s="206" t="s">
        <v>687</v>
      </c>
    </row>
    <row r="56">
      <c r="A56" s="33">
        <v>54.0</v>
      </c>
      <c r="B56" s="34" t="s">
        <v>303</v>
      </c>
      <c r="C56" s="89" t="s">
        <v>304</v>
      </c>
      <c r="D56" s="24">
        <v>100.0</v>
      </c>
      <c r="E56" s="24">
        <v>100.0</v>
      </c>
      <c r="F56" s="25" t="s">
        <v>130</v>
      </c>
      <c r="G56" s="37" t="s">
        <v>1096</v>
      </c>
      <c r="H56" s="153" t="s">
        <v>1019</v>
      </c>
      <c r="I56" s="68"/>
      <c r="J56" s="224"/>
      <c r="K56" s="205"/>
      <c r="L56" s="205"/>
      <c r="M56" s="14">
        <v>2.0</v>
      </c>
      <c r="N56" s="26">
        <v>43160.0</v>
      </c>
      <c r="O56" s="14" t="s">
        <v>1097</v>
      </c>
      <c r="P56" s="206" t="s">
        <v>609</v>
      </c>
      <c r="Q56" s="206" t="s">
        <v>687</v>
      </c>
    </row>
    <row r="57">
      <c r="A57" s="33">
        <v>55.0</v>
      </c>
      <c r="B57" s="34" t="s">
        <v>307</v>
      </c>
      <c r="C57" s="47"/>
      <c r="D57" s="24">
        <v>1.0</v>
      </c>
      <c r="E57" s="24">
        <v>1.0</v>
      </c>
      <c r="F57" s="25" t="s">
        <v>130</v>
      </c>
      <c r="G57" s="37" t="s">
        <v>1098</v>
      </c>
      <c r="H57" s="153" t="s">
        <v>1039</v>
      </c>
      <c r="I57" s="68"/>
      <c r="J57" s="224"/>
      <c r="K57" s="205"/>
      <c r="L57" s="205"/>
      <c r="M57" s="14">
        <v>50.0</v>
      </c>
      <c r="N57" s="24" t="s">
        <v>308</v>
      </c>
      <c r="O57" s="24" t="s">
        <v>1099</v>
      </c>
      <c r="P57" s="206" t="s">
        <v>1100</v>
      </c>
      <c r="Q57" s="206" t="s">
        <v>687</v>
      </c>
    </row>
    <row r="58">
      <c r="A58" s="33">
        <v>56.0</v>
      </c>
      <c r="B58" s="34" t="s">
        <v>311</v>
      </c>
      <c r="C58" s="44"/>
      <c r="D58" s="24">
        <v>100.0</v>
      </c>
      <c r="E58" s="24">
        <v>100.0</v>
      </c>
      <c r="F58" s="25" t="s">
        <v>130</v>
      </c>
      <c r="G58" s="37" t="s">
        <v>1101</v>
      </c>
      <c r="H58" s="153" t="s">
        <v>1019</v>
      </c>
      <c r="I58" s="14" t="s">
        <v>1102</v>
      </c>
      <c r="J58" s="136" t="s">
        <v>1103</v>
      </c>
      <c r="K58" s="205"/>
      <c r="L58" s="205"/>
      <c r="M58" s="14">
        <v>2.0</v>
      </c>
      <c r="N58" s="24" t="s">
        <v>312</v>
      </c>
      <c r="O58" s="205"/>
      <c r="P58" s="206" t="s">
        <v>1104</v>
      </c>
      <c r="Q58" s="206" t="s">
        <v>687</v>
      </c>
    </row>
    <row r="59">
      <c r="A59" s="33">
        <v>57.0</v>
      </c>
      <c r="B59" s="34" t="s">
        <v>314</v>
      </c>
      <c r="C59" s="35" t="s">
        <v>315</v>
      </c>
      <c r="D59" s="24">
        <v>400.0</v>
      </c>
      <c r="E59" s="31">
        <v>1000.0</v>
      </c>
      <c r="F59" s="25" t="s">
        <v>130</v>
      </c>
      <c r="G59" s="37" t="s">
        <v>1105</v>
      </c>
      <c r="H59" s="153" t="s">
        <v>1106</v>
      </c>
      <c r="I59" s="68"/>
      <c r="J59" s="224"/>
      <c r="K59" s="205"/>
      <c r="L59" s="205"/>
      <c r="M59" s="14">
        <v>12.0</v>
      </c>
      <c r="N59" s="14" t="s">
        <v>316</v>
      </c>
      <c r="O59" s="14" t="s">
        <v>1107</v>
      </c>
      <c r="P59" s="206" t="s">
        <v>687</v>
      </c>
      <c r="Q59" s="206" t="s">
        <v>1106</v>
      </c>
    </row>
    <row r="60">
      <c r="A60" s="33">
        <v>58.0</v>
      </c>
      <c r="B60" s="34" t="s">
        <v>314</v>
      </c>
      <c r="C60" s="35" t="s">
        <v>203</v>
      </c>
      <c r="D60" s="24">
        <v>400.0</v>
      </c>
      <c r="E60" s="31">
        <v>1000.0</v>
      </c>
      <c r="F60" s="25" t="s">
        <v>130</v>
      </c>
      <c r="G60" s="37" t="s">
        <v>1105</v>
      </c>
      <c r="H60" s="153" t="s">
        <v>1106</v>
      </c>
      <c r="I60" s="68"/>
      <c r="J60" s="224"/>
      <c r="K60" s="205"/>
      <c r="L60" s="205"/>
      <c r="M60" s="14">
        <v>12.0</v>
      </c>
      <c r="N60" s="14" t="s">
        <v>316</v>
      </c>
      <c r="O60" s="14" t="s">
        <v>1108</v>
      </c>
      <c r="P60" s="206" t="s">
        <v>687</v>
      </c>
      <c r="Q60" s="206" t="s">
        <v>1106</v>
      </c>
    </row>
    <row r="61">
      <c r="A61" s="33">
        <v>59.0</v>
      </c>
      <c r="B61" s="34" t="s">
        <v>319</v>
      </c>
      <c r="C61" s="47"/>
      <c r="D61" s="24">
        <v>1.0</v>
      </c>
      <c r="E61" s="24">
        <v>1.0</v>
      </c>
      <c r="F61" s="25" t="s">
        <v>130</v>
      </c>
      <c r="G61" s="154"/>
      <c r="H61" s="153" t="s">
        <v>1109</v>
      </c>
      <c r="I61" s="18"/>
      <c r="J61" s="220"/>
      <c r="K61" s="24"/>
      <c r="L61" s="24"/>
      <c r="M61" s="14">
        <v>12.0</v>
      </c>
      <c r="N61" s="14" t="s">
        <v>320</v>
      </c>
      <c r="O61" s="145"/>
      <c r="P61" s="206" t="s">
        <v>687</v>
      </c>
      <c r="Q61" s="14"/>
    </row>
    <row r="62">
      <c r="A62" s="33">
        <v>60.0</v>
      </c>
      <c r="B62" s="34" t="s">
        <v>322</v>
      </c>
      <c r="C62" s="69" t="s">
        <v>203</v>
      </c>
      <c r="D62" s="24">
        <v>57.0</v>
      </c>
      <c r="E62" s="31">
        <v>10.0</v>
      </c>
      <c r="F62" s="25" t="s">
        <v>130</v>
      </c>
      <c r="G62" s="154"/>
      <c r="H62" s="153" t="s">
        <v>1110</v>
      </c>
      <c r="I62" s="68"/>
      <c r="J62" s="224"/>
      <c r="K62" s="205"/>
      <c r="L62" s="205"/>
      <c r="M62" s="14">
        <v>21.0</v>
      </c>
      <c r="N62" s="24" t="s">
        <v>323</v>
      </c>
      <c r="O62" s="24"/>
      <c r="P62" s="206" t="s">
        <v>687</v>
      </c>
      <c r="Q62" s="14"/>
    </row>
    <row r="63">
      <c r="A63" s="33">
        <v>61.0</v>
      </c>
      <c r="B63" s="34" t="s">
        <v>322</v>
      </c>
      <c r="C63" s="69" t="s">
        <v>216</v>
      </c>
      <c r="D63" s="24">
        <v>57.0</v>
      </c>
      <c r="E63" s="31">
        <v>10.0</v>
      </c>
      <c r="F63" s="25" t="s">
        <v>130</v>
      </c>
      <c r="G63" s="37"/>
      <c r="H63" s="37"/>
      <c r="I63" s="18"/>
      <c r="J63" s="220"/>
      <c r="K63" s="24"/>
      <c r="L63" s="24"/>
      <c r="M63" s="14">
        <v>21.0</v>
      </c>
      <c r="N63" s="24" t="s">
        <v>323</v>
      </c>
      <c r="O63" s="24"/>
      <c r="P63" s="206" t="s">
        <v>687</v>
      </c>
      <c r="Q63" s="14"/>
    </row>
    <row r="64">
      <c r="A64" s="33">
        <v>62.0</v>
      </c>
      <c r="B64" s="34" t="s">
        <v>324</v>
      </c>
      <c r="C64" s="44"/>
      <c r="D64" s="24">
        <v>10.0</v>
      </c>
      <c r="E64" s="31">
        <v>10.0</v>
      </c>
      <c r="F64" s="25" t="s">
        <v>130</v>
      </c>
      <c r="G64" s="37"/>
      <c r="H64" s="153" t="s">
        <v>1111</v>
      </c>
      <c r="I64" s="18">
        <v>10.0</v>
      </c>
      <c r="J64" s="136" t="s">
        <v>1112</v>
      </c>
      <c r="K64" s="24"/>
      <c r="L64" s="24"/>
      <c r="M64" s="14">
        <v>56.0</v>
      </c>
      <c r="N64" s="24" t="s">
        <v>325</v>
      </c>
      <c r="O64" s="24"/>
      <c r="P64" s="206" t="s">
        <v>687</v>
      </c>
      <c r="Q64" s="14"/>
    </row>
    <row r="65">
      <c r="A65" s="33">
        <v>63.0</v>
      </c>
      <c r="B65" s="34" t="s">
        <v>326</v>
      </c>
      <c r="C65" s="69" t="s">
        <v>203</v>
      </c>
      <c r="D65" s="24">
        <v>10.0</v>
      </c>
      <c r="E65" s="31">
        <v>10.0</v>
      </c>
      <c r="F65" s="25" t="s">
        <v>130</v>
      </c>
      <c r="G65" s="37"/>
      <c r="H65" s="153" t="s">
        <v>1111</v>
      </c>
      <c r="I65" s="18">
        <v>10.0</v>
      </c>
      <c r="J65" s="136" t="s">
        <v>1113</v>
      </c>
      <c r="K65" s="24"/>
      <c r="L65" s="24"/>
      <c r="M65" s="14">
        <v>56.0</v>
      </c>
      <c r="N65" s="24" t="s">
        <v>325</v>
      </c>
      <c r="O65" s="24"/>
      <c r="P65" s="206" t="s">
        <v>687</v>
      </c>
      <c r="Q65" s="14"/>
    </row>
    <row r="66">
      <c r="A66" s="33">
        <v>64.0</v>
      </c>
      <c r="B66" s="34" t="s">
        <v>327</v>
      </c>
      <c r="C66" s="69" t="s">
        <v>199</v>
      </c>
      <c r="D66" s="25">
        <f t="shared" ref="D66:D67" si="3">10^5</f>
        <v>100000</v>
      </c>
      <c r="E66" s="25">
        <v>100000.0</v>
      </c>
      <c r="F66" s="25" t="s">
        <v>130</v>
      </c>
      <c r="G66" s="154"/>
      <c r="H66" s="153" t="s">
        <v>1114</v>
      </c>
      <c r="I66" s="18">
        <v>100000.0</v>
      </c>
      <c r="J66" s="136" t="s">
        <v>1115</v>
      </c>
      <c r="K66" s="205"/>
      <c r="L66" s="205"/>
      <c r="M66" s="53">
        <v>18.0</v>
      </c>
      <c r="N66" s="25" t="s">
        <v>328</v>
      </c>
      <c r="O66" s="25"/>
      <c r="P66" s="206" t="s">
        <v>687</v>
      </c>
      <c r="Q66" s="53"/>
    </row>
    <row r="67">
      <c r="A67" s="33">
        <v>65.0</v>
      </c>
      <c r="B67" s="34" t="s">
        <v>327</v>
      </c>
      <c r="C67" s="69" t="s">
        <v>203</v>
      </c>
      <c r="D67" s="25">
        <f t="shared" si="3"/>
        <v>100000</v>
      </c>
      <c r="E67" s="25">
        <v>100000.0</v>
      </c>
      <c r="F67" s="25" t="s">
        <v>130</v>
      </c>
      <c r="G67" s="154"/>
      <c r="H67" s="153" t="s">
        <v>1114</v>
      </c>
      <c r="I67" s="18">
        <v>100000.0</v>
      </c>
      <c r="J67" s="136" t="s">
        <v>1116</v>
      </c>
      <c r="K67" s="205"/>
      <c r="L67" s="205"/>
      <c r="M67" s="53">
        <v>18.0</v>
      </c>
      <c r="N67" s="25" t="s">
        <v>328</v>
      </c>
      <c r="O67" s="25"/>
      <c r="P67" s="206" t="s">
        <v>687</v>
      </c>
      <c r="Q67" s="53"/>
    </row>
    <row r="68">
      <c r="A68" s="33">
        <v>66.0</v>
      </c>
      <c r="B68" s="34" t="s">
        <v>331</v>
      </c>
      <c r="C68" s="47"/>
      <c r="D68" s="24" t="s">
        <v>123</v>
      </c>
      <c r="E68" s="24" t="s">
        <v>123</v>
      </c>
      <c r="F68" s="24" t="s">
        <v>123</v>
      </c>
      <c r="G68" s="24" t="s">
        <v>1117</v>
      </c>
      <c r="H68" s="153" t="s">
        <v>1118</v>
      </c>
      <c r="I68" s="68"/>
      <c r="J68" s="224"/>
      <c r="K68" s="205"/>
      <c r="L68" s="205"/>
      <c r="M68" s="14">
        <f>365*10</f>
        <v>3650</v>
      </c>
      <c r="N68" s="14" t="s">
        <v>333</v>
      </c>
      <c r="O68" s="211"/>
      <c r="P68" s="206" t="s">
        <v>1119</v>
      </c>
      <c r="Q68" s="211"/>
    </row>
    <row r="69">
      <c r="A69" s="33">
        <v>67.0</v>
      </c>
      <c r="B69" s="34" t="s">
        <v>334</v>
      </c>
      <c r="C69" s="44"/>
      <c r="D69" s="24">
        <v>1.0</v>
      </c>
      <c r="E69" s="24">
        <v>1.0</v>
      </c>
      <c r="F69" s="25" t="s">
        <v>130</v>
      </c>
      <c r="G69" s="37" t="s">
        <v>1120</v>
      </c>
      <c r="H69" s="153" t="s">
        <v>1121</v>
      </c>
      <c r="I69" s="211"/>
      <c r="J69" s="140"/>
      <c r="K69" s="205"/>
      <c r="L69" s="205"/>
      <c r="M69" s="14">
        <v>4.5</v>
      </c>
      <c r="N69" s="26">
        <v>43254.0</v>
      </c>
      <c r="O69" s="14"/>
      <c r="P69" s="206" t="s">
        <v>687</v>
      </c>
      <c r="Q69" s="14"/>
    </row>
    <row r="70">
      <c r="A70" s="33">
        <v>68.0</v>
      </c>
      <c r="B70" s="34" t="s">
        <v>335</v>
      </c>
      <c r="C70" s="47"/>
      <c r="D70" s="24">
        <v>200.0</v>
      </c>
      <c r="E70" s="31">
        <v>100.0</v>
      </c>
      <c r="F70" s="25" t="s">
        <v>130</v>
      </c>
      <c r="G70" s="37"/>
      <c r="H70" s="153" t="s">
        <v>1122</v>
      </c>
      <c r="I70" s="18">
        <v>200.0</v>
      </c>
      <c r="J70" s="136" t="s">
        <v>1123</v>
      </c>
      <c r="K70" s="24"/>
      <c r="L70" s="24"/>
      <c r="M70" s="14">
        <v>8.0</v>
      </c>
      <c r="N70" s="14" t="s">
        <v>336</v>
      </c>
      <c r="O70" s="14" t="s">
        <v>1124</v>
      </c>
      <c r="P70" s="206" t="s">
        <v>1125</v>
      </c>
      <c r="Q70" s="206" t="s">
        <v>656</v>
      </c>
    </row>
    <row r="71">
      <c r="A71" s="33">
        <v>69.0</v>
      </c>
      <c r="B71" s="34" t="s">
        <v>341</v>
      </c>
      <c r="C71" s="102"/>
      <c r="D71" s="25" t="s">
        <v>123</v>
      </c>
      <c r="E71" s="24" t="s">
        <v>123</v>
      </c>
      <c r="F71" s="24" t="s">
        <v>123</v>
      </c>
      <c r="G71" s="24" t="s">
        <v>422</v>
      </c>
      <c r="H71" s="153" t="s">
        <v>663</v>
      </c>
      <c r="I71" s="211"/>
      <c r="J71" s="140"/>
      <c r="K71" s="205"/>
      <c r="L71" s="205"/>
      <c r="M71" s="104">
        <f>average(3,6)</f>
        <v>4.5</v>
      </c>
      <c r="N71" s="26">
        <v>43254.0</v>
      </c>
      <c r="O71" s="26"/>
      <c r="P71" s="206" t="s">
        <v>660</v>
      </c>
      <c r="Q71" s="206" t="s">
        <v>687</v>
      </c>
    </row>
    <row r="72">
      <c r="A72" s="33">
        <v>70.0</v>
      </c>
      <c r="B72" s="64" t="s">
        <v>345</v>
      </c>
      <c r="C72" s="47"/>
      <c r="D72" s="31">
        <v>1000.0</v>
      </c>
      <c r="E72" s="31">
        <v>1000.0</v>
      </c>
      <c r="F72" s="24" t="s">
        <v>196</v>
      </c>
      <c r="G72" s="37" t="s">
        <v>1126</v>
      </c>
      <c r="H72" s="153" t="s">
        <v>1127</v>
      </c>
      <c r="J72" s="137" t="s">
        <v>1128</v>
      </c>
      <c r="K72" s="205"/>
      <c r="L72" s="205"/>
      <c r="M72" s="14">
        <v>6.0</v>
      </c>
      <c r="N72" s="24" t="s">
        <v>346</v>
      </c>
      <c r="O72" s="37" t="s">
        <v>1129</v>
      </c>
      <c r="P72" s="153" t="s">
        <v>1130</v>
      </c>
      <c r="Q72" s="206" t="s">
        <v>687</v>
      </c>
    </row>
    <row r="73">
      <c r="A73" s="33">
        <v>71.0</v>
      </c>
      <c r="B73" s="64" t="s">
        <v>347</v>
      </c>
      <c r="C73" s="47"/>
      <c r="D73" s="24" t="s">
        <v>123</v>
      </c>
      <c r="E73" s="24" t="s">
        <v>123</v>
      </c>
      <c r="F73" s="24" t="s">
        <v>123</v>
      </c>
      <c r="G73" s="37" t="s">
        <v>422</v>
      </c>
      <c r="H73" s="37"/>
      <c r="I73" s="14"/>
      <c r="J73" s="136"/>
      <c r="K73" s="205"/>
      <c r="L73" s="205"/>
      <c r="M73" s="50">
        <v>7.5</v>
      </c>
      <c r="N73" s="24" t="s">
        <v>348</v>
      </c>
      <c r="O73" s="154"/>
      <c r="P73" s="135" t="s">
        <v>687</v>
      </c>
      <c r="Q73" s="145"/>
    </row>
    <row r="74">
      <c r="A74" s="33">
        <v>72.0</v>
      </c>
      <c r="B74" s="64" t="s">
        <v>353</v>
      </c>
      <c r="C74" s="47"/>
      <c r="D74" s="24" t="s">
        <v>123</v>
      </c>
      <c r="E74" s="25" t="s">
        <v>123</v>
      </c>
      <c r="F74" s="24" t="s">
        <v>123</v>
      </c>
      <c r="G74" s="37" t="s">
        <v>422</v>
      </c>
      <c r="H74" s="37"/>
      <c r="I74" s="14"/>
      <c r="J74" s="136"/>
      <c r="K74" s="205"/>
      <c r="L74" s="205"/>
      <c r="M74" s="14">
        <v>4.5</v>
      </c>
      <c r="N74" s="107">
        <v>43283.0</v>
      </c>
      <c r="O74" s="225"/>
      <c r="P74" s="135" t="s">
        <v>687</v>
      </c>
      <c r="Q74" s="145"/>
    </row>
    <row r="75">
      <c r="A75" s="33">
        <v>73.0</v>
      </c>
      <c r="B75" s="34" t="s">
        <v>198</v>
      </c>
      <c r="C75" s="35" t="s">
        <v>216</v>
      </c>
      <c r="D75" s="25">
        <v>1.0</v>
      </c>
      <c r="E75" s="25">
        <v>1.0</v>
      </c>
      <c r="F75" s="25" t="s">
        <v>130</v>
      </c>
      <c r="G75" s="37" t="s">
        <v>1047</v>
      </c>
      <c r="H75" s="206" t="s">
        <v>1049</v>
      </c>
      <c r="I75" s="221"/>
      <c r="J75" s="222"/>
      <c r="K75" s="25"/>
      <c r="L75" s="25"/>
      <c r="M75" s="53">
        <v>25.5</v>
      </c>
      <c r="N75" s="53" t="s">
        <v>200</v>
      </c>
      <c r="O75" s="53"/>
      <c r="P75" s="135" t="s">
        <v>687</v>
      </c>
      <c r="Q75" s="25"/>
    </row>
    <row r="76">
      <c r="A76" s="33">
        <v>74.0</v>
      </c>
      <c r="B76" s="34" t="s">
        <v>221</v>
      </c>
      <c r="C76" s="35" t="s">
        <v>358</v>
      </c>
      <c r="D76" s="24" t="s">
        <v>123</v>
      </c>
      <c r="E76" s="24" t="s">
        <v>123</v>
      </c>
      <c r="F76" s="24" t="s">
        <v>123</v>
      </c>
      <c r="G76" s="24" t="s">
        <v>422</v>
      </c>
      <c r="H76" s="153" t="s">
        <v>513</v>
      </c>
      <c r="I76" s="68"/>
      <c r="J76" s="224"/>
      <c r="K76" s="205"/>
      <c r="L76" s="205"/>
      <c r="M76" s="14">
        <v>120.0</v>
      </c>
      <c r="N76" s="2" t="s">
        <v>223</v>
      </c>
      <c r="O76" s="14"/>
      <c r="P76" s="135" t="s">
        <v>687</v>
      </c>
      <c r="Q76" s="24"/>
    </row>
    <row r="77">
      <c r="A77" s="33">
        <v>75.0</v>
      </c>
      <c r="B77" s="34" t="s">
        <v>250</v>
      </c>
      <c r="C77" s="35" t="s">
        <v>359</v>
      </c>
      <c r="D77" s="25" t="s">
        <v>123</v>
      </c>
      <c r="E77" s="24" t="s">
        <v>123</v>
      </c>
      <c r="F77" s="24" t="s">
        <v>123</v>
      </c>
      <c r="G77" s="24" t="s">
        <v>422</v>
      </c>
      <c r="H77" s="153" t="s">
        <v>552</v>
      </c>
      <c r="I77" s="68"/>
      <c r="J77" s="224"/>
      <c r="K77" s="205"/>
      <c r="L77" s="205"/>
      <c r="M77" s="14">
        <v>4.0</v>
      </c>
      <c r="N77" s="26">
        <v>43375.0</v>
      </c>
      <c r="O77" s="26"/>
      <c r="P77" s="206" t="s">
        <v>835</v>
      </c>
      <c r="Q77" s="24"/>
    </row>
    <row r="78">
      <c r="A78" s="33">
        <v>76.0</v>
      </c>
      <c r="B78" s="34" t="s">
        <v>360</v>
      </c>
      <c r="C78" s="35" t="s">
        <v>216</v>
      </c>
      <c r="D78" s="24">
        <v>400.0</v>
      </c>
      <c r="E78" s="31">
        <v>1000.0</v>
      </c>
      <c r="F78" s="25" t="s">
        <v>130</v>
      </c>
      <c r="G78" s="37" t="s">
        <v>1105</v>
      </c>
      <c r="H78" s="153" t="s">
        <v>1106</v>
      </c>
      <c r="I78" s="68"/>
      <c r="J78" s="224"/>
      <c r="K78" s="205"/>
      <c r="L78" s="205"/>
      <c r="M78" s="14">
        <v>12.0</v>
      </c>
      <c r="N78" s="14" t="s">
        <v>316</v>
      </c>
      <c r="O78" s="14" t="s">
        <v>1108</v>
      </c>
      <c r="P78" s="206" t="s">
        <v>687</v>
      </c>
      <c r="Q78" s="206" t="s">
        <v>1106</v>
      </c>
    </row>
    <row r="79">
      <c r="A79" s="33">
        <v>77.0</v>
      </c>
      <c r="B79" s="34" t="s">
        <v>126</v>
      </c>
      <c r="C79" s="35" t="s">
        <v>361</v>
      </c>
      <c r="D79" s="31">
        <v>10.0</v>
      </c>
      <c r="E79" s="31">
        <v>10.0</v>
      </c>
      <c r="F79" s="25" t="s">
        <v>130</v>
      </c>
      <c r="G79" s="37" t="s">
        <v>1009</v>
      </c>
      <c r="H79" s="153" t="s">
        <v>1010</v>
      </c>
      <c r="I79" s="17">
        <v>20250.0</v>
      </c>
      <c r="J79" s="136" t="s">
        <v>1131</v>
      </c>
      <c r="K79" s="31"/>
      <c r="L79" s="31"/>
      <c r="M79" s="22">
        <v>3.5</v>
      </c>
      <c r="N79" s="39">
        <v>43285.0</v>
      </c>
      <c r="O79" s="31"/>
      <c r="P79" s="135" t="s">
        <v>687</v>
      </c>
      <c r="Q79" s="31"/>
    </row>
    <row r="80">
      <c r="A80" s="1">
        <v>78.0</v>
      </c>
      <c r="B80" s="34" t="s">
        <v>362</v>
      </c>
      <c r="C80" s="89" t="s">
        <v>199</v>
      </c>
      <c r="D80" s="24">
        <v>100.0</v>
      </c>
      <c r="E80" s="24">
        <v>100.0</v>
      </c>
      <c r="F80" s="25" t="s">
        <v>130</v>
      </c>
      <c r="G80" s="37" t="s">
        <v>1096</v>
      </c>
      <c r="H80" s="153" t="s">
        <v>1019</v>
      </c>
      <c r="I80" s="68"/>
      <c r="J80" s="224"/>
      <c r="K80" s="205"/>
      <c r="L80" s="205"/>
      <c r="M80" s="14">
        <v>2.0</v>
      </c>
      <c r="N80" s="26">
        <v>43160.0</v>
      </c>
      <c r="O80" s="14" t="s">
        <v>1097</v>
      </c>
      <c r="P80" s="206" t="s">
        <v>609</v>
      </c>
      <c r="Q80" s="206" t="s">
        <v>687</v>
      </c>
    </row>
    <row r="81">
      <c r="A81" s="1"/>
      <c r="B81" s="34"/>
      <c r="C81" s="89"/>
      <c r="D81" s="24"/>
      <c r="E81" s="24"/>
      <c r="F81" s="24"/>
      <c r="G81" s="37"/>
      <c r="H81" s="37"/>
      <c r="I81" s="68"/>
      <c r="J81" s="224"/>
      <c r="K81" s="205"/>
      <c r="L81" s="205"/>
    </row>
    <row r="82">
      <c r="A82" s="1"/>
      <c r="B82" s="34"/>
      <c r="C82" s="89"/>
      <c r="D82" s="24"/>
      <c r="E82" s="24"/>
      <c r="F82" s="24"/>
      <c r="G82" s="37"/>
      <c r="H82" s="37"/>
      <c r="I82" s="68"/>
      <c r="J82" s="224"/>
      <c r="K82" s="205"/>
      <c r="L82" s="205"/>
      <c r="M82" s="14"/>
      <c r="N82" s="26"/>
      <c r="O82" s="14"/>
      <c r="P82" s="24"/>
      <c r="Q82" s="24"/>
    </row>
    <row r="83">
      <c r="A83" s="1"/>
      <c r="B83" s="34"/>
      <c r="C83" s="89"/>
      <c r="D83" s="24"/>
      <c r="E83" s="24"/>
      <c r="F83" s="24"/>
      <c r="G83" s="37"/>
      <c r="H83" s="37"/>
      <c r="I83" s="68"/>
      <c r="J83" s="224"/>
      <c r="K83" s="205"/>
      <c r="L83" s="205"/>
      <c r="M83" s="14"/>
      <c r="N83" s="26"/>
      <c r="O83" s="14"/>
      <c r="P83" s="24"/>
      <c r="Q83" s="24"/>
    </row>
    <row r="84">
      <c r="B84" s="183"/>
      <c r="J84" s="226"/>
      <c r="K84" s="227"/>
      <c r="L84" s="227"/>
      <c r="M84" s="14"/>
      <c r="N84" s="26"/>
      <c r="O84" s="14"/>
      <c r="P84" s="24"/>
      <c r="Q84" s="24"/>
    </row>
    <row r="85">
      <c r="B85" s="183"/>
      <c r="J85" s="226"/>
      <c r="K85" s="227"/>
      <c r="L85" s="227"/>
    </row>
    <row r="86">
      <c r="B86" s="183"/>
      <c r="J86" s="226"/>
      <c r="K86" s="227"/>
      <c r="L86" s="227"/>
    </row>
    <row r="87">
      <c r="B87" s="183"/>
      <c r="J87" s="226"/>
      <c r="K87" s="227"/>
      <c r="L87" s="227"/>
    </row>
    <row r="88">
      <c r="B88" s="183"/>
      <c r="J88" s="226"/>
      <c r="K88" s="227"/>
      <c r="L88" s="227"/>
    </row>
    <row r="89">
      <c r="B89" s="183"/>
      <c r="J89" s="226"/>
      <c r="K89" s="227"/>
      <c r="L89" s="227"/>
    </row>
    <row r="90">
      <c r="B90" s="183"/>
      <c r="J90" s="226"/>
      <c r="K90" s="227"/>
      <c r="L90" s="227"/>
    </row>
    <row r="91">
      <c r="B91" s="183"/>
      <c r="J91" s="226"/>
      <c r="K91" s="227"/>
      <c r="L91" s="227"/>
    </row>
    <row r="92">
      <c r="B92" s="183"/>
      <c r="J92" s="226"/>
      <c r="K92" s="227"/>
      <c r="L92" s="227"/>
    </row>
    <row r="93">
      <c r="B93" s="183"/>
      <c r="J93" s="226"/>
      <c r="K93" s="227"/>
      <c r="L93" s="227"/>
    </row>
    <row r="94">
      <c r="B94" s="183"/>
      <c r="J94" s="226"/>
      <c r="K94" s="227"/>
      <c r="L94" s="227"/>
    </row>
    <row r="95">
      <c r="B95" s="183"/>
      <c r="J95" s="226"/>
      <c r="K95" s="227"/>
      <c r="L95" s="227"/>
    </row>
    <row r="96">
      <c r="B96" s="183"/>
      <c r="J96" s="226"/>
      <c r="K96" s="227"/>
      <c r="L96" s="227"/>
    </row>
    <row r="97">
      <c r="B97" s="183"/>
      <c r="J97" s="226"/>
      <c r="K97" s="227"/>
      <c r="L97" s="227"/>
    </row>
    <row r="98">
      <c r="B98" s="183"/>
      <c r="J98" s="226"/>
      <c r="K98" s="227"/>
      <c r="L98" s="227"/>
    </row>
    <row r="99">
      <c r="B99" s="183"/>
      <c r="J99" s="226"/>
      <c r="K99" s="227"/>
      <c r="L99" s="227"/>
    </row>
    <row r="100">
      <c r="B100" s="183"/>
      <c r="J100" s="226"/>
      <c r="K100" s="227"/>
      <c r="L100" s="227"/>
    </row>
    <row r="101">
      <c r="B101" s="183"/>
      <c r="J101" s="226"/>
      <c r="K101" s="227"/>
      <c r="L101" s="227"/>
    </row>
    <row r="102">
      <c r="B102" s="183"/>
      <c r="J102" s="226"/>
      <c r="K102" s="227"/>
      <c r="L102" s="227"/>
    </row>
    <row r="103">
      <c r="B103" s="183"/>
      <c r="J103" s="226"/>
      <c r="K103" s="227"/>
      <c r="L103" s="227"/>
    </row>
    <row r="104">
      <c r="B104" s="183"/>
      <c r="J104" s="226"/>
      <c r="K104" s="227"/>
      <c r="L104" s="227"/>
    </row>
    <row r="105">
      <c r="B105" s="183"/>
      <c r="J105" s="226"/>
      <c r="K105" s="227"/>
      <c r="L105" s="227"/>
    </row>
    <row r="106">
      <c r="B106" s="183"/>
      <c r="J106" s="226"/>
      <c r="K106" s="227"/>
      <c r="L106" s="227"/>
    </row>
    <row r="107">
      <c r="B107" s="183"/>
      <c r="J107" s="226"/>
      <c r="K107" s="227"/>
      <c r="L107" s="227"/>
    </row>
    <row r="108">
      <c r="B108" s="183"/>
      <c r="J108" s="226"/>
      <c r="K108" s="227"/>
      <c r="L108" s="227"/>
    </row>
    <row r="109">
      <c r="B109" s="183"/>
      <c r="J109" s="226"/>
      <c r="K109" s="227"/>
      <c r="L109" s="227"/>
    </row>
    <row r="110">
      <c r="B110" s="183"/>
      <c r="J110" s="226"/>
      <c r="K110" s="227"/>
      <c r="L110" s="227"/>
    </row>
    <row r="111">
      <c r="B111" s="183"/>
      <c r="J111" s="226"/>
      <c r="K111" s="227"/>
      <c r="L111" s="227"/>
    </row>
    <row r="112">
      <c r="B112" s="183"/>
      <c r="J112" s="226"/>
      <c r="K112" s="227"/>
      <c r="L112" s="227"/>
    </row>
    <row r="113">
      <c r="B113" s="183"/>
      <c r="J113" s="226"/>
      <c r="K113" s="227"/>
      <c r="L113" s="227"/>
    </row>
    <row r="114">
      <c r="B114" s="183"/>
      <c r="J114" s="226"/>
      <c r="K114" s="227"/>
      <c r="L114" s="227"/>
    </row>
    <row r="115">
      <c r="B115" s="183"/>
      <c r="J115" s="226"/>
      <c r="K115" s="227"/>
      <c r="L115" s="227"/>
    </row>
    <row r="116">
      <c r="B116" s="183"/>
      <c r="J116" s="226"/>
      <c r="K116" s="227"/>
      <c r="L116" s="227"/>
    </row>
    <row r="117">
      <c r="B117" s="183"/>
      <c r="J117" s="226"/>
      <c r="K117" s="227"/>
      <c r="L117" s="227"/>
    </row>
    <row r="118">
      <c r="B118" s="183"/>
      <c r="J118" s="226"/>
      <c r="K118" s="227"/>
      <c r="L118" s="227"/>
    </row>
    <row r="119">
      <c r="B119" s="183"/>
      <c r="J119" s="226"/>
      <c r="K119" s="227"/>
      <c r="L119" s="227"/>
    </row>
    <row r="120">
      <c r="B120" s="183"/>
      <c r="J120" s="226"/>
      <c r="K120" s="227"/>
      <c r="L120" s="227"/>
    </row>
    <row r="121">
      <c r="B121" s="183"/>
      <c r="J121" s="226"/>
      <c r="K121" s="227"/>
      <c r="L121" s="227"/>
    </row>
    <row r="122">
      <c r="B122" s="183"/>
      <c r="J122" s="226"/>
      <c r="K122" s="227"/>
      <c r="L122" s="227"/>
    </row>
    <row r="123">
      <c r="B123" s="183"/>
      <c r="J123" s="226"/>
      <c r="K123" s="227"/>
      <c r="L123" s="227"/>
    </row>
    <row r="124">
      <c r="B124" s="183"/>
      <c r="J124" s="226"/>
      <c r="K124" s="227"/>
      <c r="L124" s="227"/>
    </row>
    <row r="125">
      <c r="B125" s="183"/>
      <c r="J125" s="226"/>
      <c r="K125" s="227"/>
      <c r="L125" s="227"/>
    </row>
    <row r="126">
      <c r="B126" s="183"/>
      <c r="J126" s="226"/>
      <c r="K126" s="227"/>
      <c r="L126" s="227"/>
    </row>
    <row r="127">
      <c r="B127" s="183"/>
      <c r="J127" s="226"/>
      <c r="K127" s="227"/>
      <c r="L127" s="227"/>
    </row>
    <row r="128">
      <c r="B128" s="183"/>
      <c r="J128" s="226"/>
      <c r="K128" s="227"/>
      <c r="L128" s="227"/>
    </row>
    <row r="129">
      <c r="B129" s="183"/>
      <c r="J129" s="226"/>
      <c r="K129" s="227"/>
      <c r="L129" s="227"/>
    </row>
    <row r="130">
      <c r="B130" s="183"/>
      <c r="J130" s="226"/>
      <c r="K130" s="227"/>
      <c r="L130" s="227"/>
    </row>
    <row r="131">
      <c r="B131" s="183"/>
      <c r="J131" s="226"/>
      <c r="K131" s="227"/>
      <c r="L131" s="227"/>
    </row>
    <row r="132">
      <c r="B132" s="183"/>
      <c r="J132" s="226"/>
      <c r="K132" s="227"/>
      <c r="L132" s="227"/>
    </row>
    <row r="133">
      <c r="B133" s="183"/>
      <c r="J133" s="226"/>
      <c r="K133" s="227"/>
      <c r="L133" s="227"/>
    </row>
    <row r="134">
      <c r="B134" s="183"/>
      <c r="J134" s="226"/>
      <c r="K134" s="227"/>
      <c r="L134" s="227"/>
    </row>
    <row r="135">
      <c r="B135" s="183"/>
      <c r="J135" s="226"/>
      <c r="K135" s="227"/>
      <c r="L135" s="227"/>
    </row>
    <row r="136">
      <c r="B136" s="183"/>
      <c r="J136" s="226"/>
      <c r="K136" s="227"/>
      <c r="L136" s="227"/>
    </row>
    <row r="137">
      <c r="B137" s="183"/>
      <c r="J137" s="226"/>
      <c r="K137" s="227"/>
      <c r="L137" s="227"/>
    </row>
    <row r="138">
      <c r="B138" s="183"/>
      <c r="J138" s="226"/>
      <c r="K138" s="227"/>
      <c r="L138" s="227"/>
    </row>
    <row r="139">
      <c r="B139" s="183"/>
      <c r="J139" s="226"/>
      <c r="K139" s="227"/>
      <c r="L139" s="227"/>
    </row>
    <row r="140">
      <c r="B140" s="183"/>
      <c r="J140" s="226"/>
      <c r="K140" s="227"/>
      <c r="L140" s="227"/>
    </row>
    <row r="141">
      <c r="B141" s="183"/>
      <c r="J141" s="226"/>
      <c r="K141" s="227"/>
      <c r="L141" s="227"/>
    </row>
    <row r="142">
      <c r="B142" s="183"/>
      <c r="J142" s="226"/>
      <c r="K142" s="227"/>
      <c r="L142" s="227"/>
    </row>
    <row r="143">
      <c r="B143" s="183"/>
      <c r="J143" s="226"/>
      <c r="K143" s="227"/>
      <c r="L143" s="227"/>
    </row>
    <row r="144">
      <c r="B144" s="183"/>
      <c r="J144" s="226"/>
      <c r="K144" s="227"/>
      <c r="L144" s="227"/>
    </row>
    <row r="145">
      <c r="B145" s="183"/>
      <c r="J145" s="226"/>
      <c r="K145" s="227"/>
      <c r="L145" s="227"/>
    </row>
    <row r="146">
      <c r="B146" s="183"/>
      <c r="J146" s="226"/>
      <c r="K146" s="227"/>
      <c r="L146" s="227"/>
    </row>
    <row r="147">
      <c r="B147" s="183"/>
      <c r="J147" s="226"/>
      <c r="K147" s="227"/>
      <c r="L147" s="227"/>
    </row>
    <row r="148">
      <c r="B148" s="183"/>
      <c r="J148" s="226"/>
      <c r="K148" s="227"/>
      <c r="L148" s="227"/>
    </row>
    <row r="149">
      <c r="B149" s="183"/>
      <c r="J149" s="226"/>
      <c r="K149" s="227"/>
      <c r="L149" s="227"/>
    </row>
    <row r="150">
      <c r="B150" s="183"/>
      <c r="J150" s="226"/>
      <c r="K150" s="227"/>
      <c r="L150" s="227"/>
    </row>
    <row r="151">
      <c r="B151" s="183"/>
      <c r="J151" s="226"/>
      <c r="K151" s="227"/>
      <c r="L151" s="227"/>
    </row>
    <row r="152">
      <c r="B152" s="183"/>
      <c r="J152" s="226"/>
      <c r="K152" s="227"/>
      <c r="L152" s="227"/>
    </row>
    <row r="153">
      <c r="B153" s="183"/>
      <c r="J153" s="226"/>
      <c r="K153" s="227"/>
      <c r="L153" s="227"/>
    </row>
    <row r="154">
      <c r="B154" s="183"/>
      <c r="J154" s="226"/>
      <c r="K154" s="227"/>
      <c r="L154" s="227"/>
    </row>
    <row r="155">
      <c r="B155" s="183"/>
      <c r="J155" s="226"/>
      <c r="K155" s="227"/>
      <c r="L155" s="227"/>
    </row>
    <row r="156">
      <c r="B156" s="183"/>
      <c r="J156" s="226"/>
      <c r="K156" s="227"/>
      <c r="L156" s="227"/>
    </row>
    <row r="157">
      <c r="B157" s="183"/>
      <c r="J157" s="226"/>
      <c r="K157" s="227"/>
      <c r="L157" s="227"/>
    </row>
    <row r="158">
      <c r="B158" s="183"/>
      <c r="J158" s="226"/>
      <c r="K158" s="227"/>
      <c r="L158" s="227"/>
    </row>
    <row r="159">
      <c r="B159" s="183"/>
      <c r="J159" s="226"/>
      <c r="K159" s="227"/>
      <c r="L159" s="227"/>
    </row>
    <row r="160">
      <c r="B160" s="183"/>
      <c r="J160" s="226"/>
      <c r="K160" s="227"/>
      <c r="L160" s="227"/>
    </row>
    <row r="161">
      <c r="B161" s="183"/>
      <c r="J161" s="226"/>
      <c r="K161" s="227"/>
      <c r="L161" s="227"/>
    </row>
    <row r="162">
      <c r="B162" s="183"/>
      <c r="J162" s="226"/>
      <c r="K162" s="227"/>
      <c r="L162" s="227"/>
    </row>
    <row r="163">
      <c r="B163" s="183"/>
      <c r="J163" s="226"/>
      <c r="K163" s="227"/>
      <c r="L163" s="227"/>
    </row>
    <row r="164">
      <c r="B164" s="183"/>
      <c r="J164" s="226"/>
      <c r="K164" s="227"/>
      <c r="L164" s="227"/>
    </row>
    <row r="165">
      <c r="B165" s="183"/>
      <c r="J165" s="226"/>
      <c r="K165" s="227"/>
      <c r="L165" s="227"/>
    </row>
    <row r="166">
      <c r="B166" s="183"/>
      <c r="J166" s="226"/>
      <c r="K166" s="227"/>
      <c r="L166" s="227"/>
    </row>
    <row r="167">
      <c r="B167" s="183"/>
      <c r="J167" s="226"/>
      <c r="K167" s="227"/>
      <c r="L167" s="227"/>
    </row>
    <row r="168">
      <c r="B168" s="183"/>
      <c r="J168" s="226"/>
      <c r="K168" s="227"/>
      <c r="L168" s="227"/>
    </row>
    <row r="169">
      <c r="B169" s="183"/>
      <c r="J169" s="226"/>
      <c r="K169" s="227"/>
      <c r="L169" s="227"/>
    </row>
    <row r="170">
      <c r="B170" s="183"/>
      <c r="J170" s="226"/>
      <c r="K170" s="227"/>
      <c r="L170" s="227"/>
    </row>
    <row r="171">
      <c r="B171" s="183"/>
      <c r="J171" s="226"/>
      <c r="K171" s="227"/>
      <c r="L171" s="227"/>
    </row>
    <row r="172">
      <c r="B172" s="183"/>
      <c r="J172" s="226"/>
      <c r="K172" s="227"/>
      <c r="L172" s="227"/>
    </row>
    <row r="173">
      <c r="B173" s="183"/>
      <c r="J173" s="226"/>
      <c r="K173" s="227"/>
      <c r="L173" s="227"/>
    </row>
    <row r="174">
      <c r="B174" s="183"/>
      <c r="J174" s="226"/>
      <c r="K174" s="227"/>
      <c r="L174" s="227"/>
    </row>
    <row r="175">
      <c r="B175" s="183"/>
      <c r="J175" s="226"/>
      <c r="K175" s="227"/>
      <c r="L175" s="227"/>
    </row>
    <row r="176">
      <c r="B176" s="183"/>
      <c r="J176" s="226"/>
      <c r="K176" s="227"/>
      <c r="L176" s="227"/>
    </row>
    <row r="177">
      <c r="B177" s="183"/>
      <c r="J177" s="226"/>
      <c r="K177" s="227"/>
      <c r="L177" s="227"/>
    </row>
    <row r="178">
      <c r="B178" s="183"/>
      <c r="J178" s="226"/>
      <c r="K178" s="227"/>
      <c r="L178" s="227"/>
    </row>
    <row r="179">
      <c r="B179" s="183"/>
      <c r="J179" s="226"/>
      <c r="K179" s="227"/>
      <c r="L179" s="227"/>
    </row>
    <row r="180">
      <c r="B180" s="183"/>
      <c r="J180" s="226"/>
      <c r="K180" s="227"/>
      <c r="L180" s="227"/>
    </row>
    <row r="181">
      <c r="B181" s="183"/>
      <c r="J181" s="226"/>
      <c r="K181" s="227"/>
      <c r="L181" s="227"/>
    </row>
    <row r="182">
      <c r="B182" s="183"/>
      <c r="J182" s="226"/>
      <c r="K182" s="227"/>
      <c r="L182" s="227"/>
    </row>
    <row r="183">
      <c r="B183" s="183"/>
      <c r="J183" s="226"/>
      <c r="K183" s="227"/>
      <c r="L183" s="227"/>
    </row>
    <row r="184">
      <c r="B184" s="183"/>
      <c r="J184" s="226"/>
      <c r="K184" s="227"/>
      <c r="L184" s="227"/>
    </row>
    <row r="185">
      <c r="B185" s="183"/>
      <c r="J185" s="226"/>
      <c r="K185" s="227"/>
      <c r="L185" s="227"/>
    </row>
    <row r="186">
      <c r="B186" s="183"/>
      <c r="J186" s="226"/>
      <c r="K186" s="227"/>
      <c r="L186" s="227"/>
    </row>
    <row r="187">
      <c r="B187" s="183"/>
      <c r="J187" s="226"/>
      <c r="K187" s="227"/>
      <c r="L187" s="227"/>
    </row>
    <row r="188">
      <c r="B188" s="183"/>
      <c r="J188" s="226"/>
      <c r="K188" s="227"/>
      <c r="L188" s="227"/>
    </row>
    <row r="189">
      <c r="B189" s="183"/>
      <c r="J189" s="226"/>
      <c r="K189" s="227"/>
      <c r="L189" s="227"/>
    </row>
    <row r="190">
      <c r="B190" s="183"/>
      <c r="J190" s="226"/>
      <c r="K190" s="227"/>
      <c r="L190" s="227"/>
    </row>
    <row r="191">
      <c r="B191" s="183"/>
      <c r="J191" s="226"/>
      <c r="K191" s="227"/>
      <c r="L191" s="227"/>
    </row>
    <row r="192">
      <c r="B192" s="183"/>
      <c r="J192" s="226"/>
      <c r="K192" s="227"/>
      <c r="L192" s="227"/>
    </row>
    <row r="193">
      <c r="B193" s="183"/>
      <c r="J193" s="226"/>
      <c r="K193" s="227"/>
      <c r="L193" s="227"/>
    </row>
    <row r="194">
      <c r="B194" s="183"/>
      <c r="J194" s="226"/>
      <c r="K194" s="227"/>
      <c r="L194" s="227"/>
    </row>
    <row r="195">
      <c r="B195" s="183"/>
      <c r="J195" s="226"/>
      <c r="K195" s="227"/>
      <c r="L195" s="227"/>
    </row>
    <row r="196">
      <c r="B196" s="183"/>
      <c r="J196" s="226"/>
      <c r="K196" s="227"/>
      <c r="L196" s="227"/>
    </row>
    <row r="197">
      <c r="B197" s="183"/>
      <c r="J197" s="226"/>
      <c r="K197" s="227"/>
      <c r="L197" s="227"/>
    </row>
    <row r="198">
      <c r="B198" s="183"/>
      <c r="J198" s="226"/>
      <c r="K198" s="227"/>
      <c r="L198" s="227"/>
    </row>
    <row r="199">
      <c r="B199" s="183"/>
      <c r="J199" s="226"/>
      <c r="K199" s="227"/>
      <c r="L199" s="227"/>
    </row>
    <row r="200">
      <c r="B200" s="183"/>
      <c r="J200" s="226"/>
      <c r="K200" s="227"/>
      <c r="L200" s="227"/>
    </row>
    <row r="201">
      <c r="B201" s="183"/>
      <c r="J201" s="226"/>
      <c r="K201" s="227"/>
      <c r="L201" s="227"/>
    </row>
    <row r="202">
      <c r="B202" s="183"/>
      <c r="J202" s="226"/>
      <c r="K202" s="227"/>
      <c r="L202" s="227"/>
    </row>
    <row r="203">
      <c r="B203" s="183"/>
      <c r="J203" s="226"/>
      <c r="K203" s="227"/>
      <c r="L203" s="227"/>
    </row>
    <row r="204">
      <c r="B204" s="183"/>
      <c r="J204" s="226"/>
      <c r="K204" s="227"/>
      <c r="L204" s="227"/>
    </row>
    <row r="205">
      <c r="B205" s="183"/>
      <c r="J205" s="226"/>
      <c r="K205" s="227"/>
      <c r="L205" s="227"/>
    </row>
    <row r="206">
      <c r="B206" s="183"/>
      <c r="J206" s="226"/>
      <c r="K206" s="227"/>
      <c r="L206" s="227"/>
    </row>
    <row r="207">
      <c r="B207" s="183"/>
      <c r="J207" s="226"/>
      <c r="K207" s="227"/>
      <c r="L207" s="227"/>
    </row>
    <row r="208">
      <c r="B208" s="183"/>
      <c r="J208" s="226"/>
      <c r="K208" s="227"/>
      <c r="L208" s="227"/>
    </row>
    <row r="209">
      <c r="B209" s="183"/>
      <c r="J209" s="226"/>
      <c r="K209" s="227"/>
      <c r="L209" s="227"/>
    </row>
    <row r="210">
      <c r="B210" s="183"/>
      <c r="J210" s="226"/>
      <c r="K210" s="227"/>
      <c r="L210" s="227"/>
    </row>
    <row r="211">
      <c r="B211" s="183"/>
      <c r="J211" s="226"/>
      <c r="K211" s="227"/>
      <c r="L211" s="227"/>
    </row>
    <row r="212">
      <c r="B212" s="183"/>
      <c r="J212" s="226"/>
      <c r="K212" s="227"/>
      <c r="L212" s="227"/>
    </row>
    <row r="213">
      <c r="B213" s="183"/>
      <c r="J213" s="226"/>
      <c r="K213" s="227"/>
      <c r="L213" s="227"/>
    </row>
    <row r="214">
      <c r="B214" s="183"/>
      <c r="J214" s="226"/>
      <c r="K214" s="227"/>
      <c r="L214" s="227"/>
    </row>
    <row r="215">
      <c r="B215" s="183"/>
      <c r="J215" s="226"/>
      <c r="K215" s="227"/>
      <c r="L215" s="227"/>
    </row>
    <row r="216">
      <c r="B216" s="183"/>
      <c r="J216" s="226"/>
      <c r="K216" s="227"/>
      <c r="L216" s="227"/>
    </row>
    <row r="217">
      <c r="B217" s="183"/>
      <c r="J217" s="226"/>
      <c r="K217" s="227"/>
      <c r="L217" s="227"/>
    </row>
    <row r="218">
      <c r="B218" s="183"/>
      <c r="J218" s="226"/>
      <c r="K218" s="227"/>
      <c r="L218" s="227"/>
    </row>
    <row r="219">
      <c r="B219" s="183"/>
      <c r="J219" s="226"/>
      <c r="K219" s="227"/>
      <c r="L219" s="227"/>
    </row>
    <row r="220">
      <c r="B220" s="183"/>
      <c r="J220" s="226"/>
      <c r="K220" s="227"/>
      <c r="L220" s="227"/>
    </row>
    <row r="221">
      <c r="B221" s="183"/>
      <c r="J221" s="226"/>
      <c r="K221" s="227"/>
      <c r="L221" s="227"/>
    </row>
    <row r="222">
      <c r="B222" s="183"/>
      <c r="J222" s="226"/>
      <c r="K222" s="227"/>
      <c r="L222" s="227"/>
    </row>
    <row r="223">
      <c r="B223" s="183"/>
      <c r="J223" s="226"/>
      <c r="K223" s="227"/>
      <c r="L223" s="227"/>
    </row>
    <row r="224">
      <c r="B224" s="183"/>
      <c r="J224" s="226"/>
      <c r="K224" s="227"/>
      <c r="L224" s="227"/>
    </row>
    <row r="225">
      <c r="B225" s="183"/>
      <c r="J225" s="226"/>
      <c r="K225" s="227"/>
      <c r="L225" s="227"/>
    </row>
    <row r="226">
      <c r="B226" s="183"/>
      <c r="J226" s="226"/>
      <c r="K226" s="227"/>
      <c r="L226" s="227"/>
    </row>
    <row r="227">
      <c r="B227" s="183"/>
      <c r="J227" s="226"/>
      <c r="K227" s="227"/>
      <c r="L227" s="227"/>
    </row>
    <row r="228">
      <c r="B228" s="183"/>
      <c r="J228" s="226"/>
      <c r="K228" s="227"/>
      <c r="L228" s="227"/>
    </row>
    <row r="229">
      <c r="B229" s="183"/>
      <c r="J229" s="226"/>
      <c r="K229" s="227"/>
      <c r="L229" s="227"/>
    </row>
    <row r="230">
      <c r="B230" s="183"/>
      <c r="J230" s="226"/>
      <c r="K230" s="227"/>
      <c r="L230" s="227"/>
    </row>
    <row r="231">
      <c r="B231" s="183"/>
      <c r="J231" s="226"/>
      <c r="K231" s="227"/>
      <c r="L231" s="227"/>
    </row>
    <row r="232">
      <c r="B232" s="183"/>
      <c r="J232" s="226"/>
      <c r="K232" s="227"/>
      <c r="L232" s="227"/>
    </row>
    <row r="233">
      <c r="B233" s="183"/>
      <c r="J233" s="226"/>
      <c r="K233" s="227"/>
      <c r="L233" s="227"/>
    </row>
    <row r="234">
      <c r="B234" s="183"/>
      <c r="J234" s="226"/>
      <c r="K234" s="227"/>
      <c r="L234" s="227"/>
    </row>
    <row r="235">
      <c r="B235" s="183"/>
      <c r="J235" s="226"/>
      <c r="K235" s="227"/>
      <c r="L235" s="227"/>
    </row>
    <row r="236">
      <c r="B236" s="183"/>
      <c r="J236" s="226"/>
      <c r="K236" s="227"/>
      <c r="L236" s="227"/>
    </row>
    <row r="237">
      <c r="B237" s="183"/>
      <c r="J237" s="226"/>
      <c r="K237" s="227"/>
      <c r="L237" s="227"/>
    </row>
    <row r="238">
      <c r="B238" s="183"/>
      <c r="J238" s="226"/>
      <c r="K238" s="227"/>
      <c r="L238" s="227"/>
    </row>
    <row r="239">
      <c r="B239" s="183"/>
      <c r="J239" s="226"/>
      <c r="K239" s="227"/>
      <c r="L239" s="227"/>
    </row>
    <row r="240">
      <c r="B240" s="183"/>
      <c r="J240" s="226"/>
      <c r="K240" s="227"/>
      <c r="L240" s="227"/>
    </row>
    <row r="241">
      <c r="B241" s="183"/>
      <c r="J241" s="226"/>
      <c r="K241" s="227"/>
      <c r="L241" s="227"/>
    </row>
    <row r="242">
      <c r="B242" s="183"/>
      <c r="J242" s="226"/>
      <c r="K242" s="227"/>
      <c r="L242" s="227"/>
    </row>
    <row r="243">
      <c r="B243" s="183"/>
      <c r="J243" s="226"/>
      <c r="K243" s="227"/>
      <c r="L243" s="227"/>
    </row>
    <row r="244">
      <c r="B244" s="183"/>
      <c r="J244" s="226"/>
      <c r="K244" s="227"/>
      <c r="L244" s="227"/>
    </row>
    <row r="245">
      <c r="B245" s="183"/>
      <c r="J245" s="226"/>
      <c r="K245" s="227"/>
      <c r="L245" s="227"/>
    </row>
    <row r="246">
      <c r="B246" s="183"/>
      <c r="J246" s="226"/>
      <c r="K246" s="227"/>
      <c r="L246" s="227"/>
    </row>
    <row r="247">
      <c r="B247" s="183"/>
      <c r="J247" s="226"/>
      <c r="K247" s="227"/>
      <c r="L247" s="227"/>
    </row>
    <row r="248">
      <c r="B248" s="183"/>
      <c r="J248" s="226"/>
      <c r="K248" s="227"/>
      <c r="L248" s="227"/>
    </row>
    <row r="249">
      <c r="B249" s="183"/>
      <c r="J249" s="226"/>
      <c r="K249" s="227"/>
      <c r="L249" s="227"/>
    </row>
    <row r="250">
      <c r="B250" s="183"/>
      <c r="J250" s="226"/>
      <c r="K250" s="227"/>
      <c r="L250" s="227"/>
    </row>
    <row r="251">
      <c r="B251" s="183"/>
      <c r="J251" s="226"/>
      <c r="K251" s="227"/>
      <c r="L251" s="227"/>
    </row>
    <row r="252">
      <c r="B252" s="183"/>
      <c r="J252" s="226"/>
      <c r="K252" s="227"/>
      <c r="L252" s="227"/>
    </row>
    <row r="253">
      <c r="B253" s="183"/>
      <c r="J253" s="226"/>
      <c r="K253" s="227"/>
      <c r="L253" s="227"/>
    </row>
    <row r="254">
      <c r="B254" s="183"/>
      <c r="J254" s="226"/>
      <c r="K254" s="227"/>
      <c r="L254" s="227"/>
    </row>
    <row r="255">
      <c r="B255" s="183"/>
      <c r="J255" s="226"/>
      <c r="K255" s="227"/>
      <c r="L255" s="227"/>
    </row>
    <row r="256">
      <c r="B256" s="183"/>
      <c r="J256" s="226"/>
      <c r="K256" s="227"/>
      <c r="L256" s="227"/>
    </row>
    <row r="257">
      <c r="B257" s="183"/>
      <c r="J257" s="226"/>
      <c r="K257" s="227"/>
      <c r="L257" s="227"/>
    </row>
    <row r="258">
      <c r="B258" s="183"/>
      <c r="J258" s="226"/>
      <c r="K258" s="227"/>
      <c r="L258" s="227"/>
    </row>
    <row r="259">
      <c r="B259" s="183"/>
      <c r="J259" s="226"/>
      <c r="K259" s="227"/>
      <c r="L259" s="227"/>
    </row>
    <row r="260">
      <c r="B260" s="183"/>
      <c r="J260" s="226"/>
      <c r="K260" s="227"/>
      <c r="L260" s="227"/>
    </row>
    <row r="261">
      <c r="B261" s="183"/>
      <c r="J261" s="226"/>
      <c r="K261" s="227"/>
      <c r="L261" s="227"/>
    </row>
    <row r="262">
      <c r="B262" s="183"/>
      <c r="J262" s="226"/>
      <c r="K262" s="227"/>
      <c r="L262" s="227"/>
    </row>
    <row r="263">
      <c r="B263" s="183"/>
      <c r="J263" s="226"/>
      <c r="K263" s="227"/>
      <c r="L263" s="227"/>
    </row>
    <row r="264">
      <c r="B264" s="183"/>
      <c r="J264" s="226"/>
      <c r="K264" s="227"/>
      <c r="L264" s="227"/>
    </row>
    <row r="265">
      <c r="B265" s="183"/>
      <c r="J265" s="226"/>
      <c r="K265" s="227"/>
      <c r="L265" s="227"/>
    </row>
    <row r="266">
      <c r="B266" s="183"/>
      <c r="J266" s="226"/>
      <c r="K266" s="227"/>
      <c r="L266" s="227"/>
    </row>
    <row r="267">
      <c r="B267" s="183"/>
      <c r="J267" s="226"/>
      <c r="K267" s="227"/>
      <c r="L267" s="227"/>
    </row>
    <row r="268">
      <c r="B268" s="183"/>
      <c r="J268" s="226"/>
      <c r="K268" s="227"/>
      <c r="L268" s="227"/>
    </row>
    <row r="269">
      <c r="B269" s="183"/>
      <c r="J269" s="226"/>
      <c r="K269" s="227"/>
      <c r="L269" s="227"/>
    </row>
    <row r="270">
      <c r="B270" s="183"/>
      <c r="J270" s="226"/>
      <c r="K270" s="227"/>
      <c r="L270" s="227"/>
    </row>
    <row r="271">
      <c r="B271" s="183"/>
      <c r="J271" s="226"/>
      <c r="K271" s="227"/>
      <c r="L271" s="227"/>
    </row>
    <row r="272">
      <c r="B272" s="183"/>
      <c r="J272" s="226"/>
      <c r="K272" s="227"/>
      <c r="L272" s="227"/>
    </row>
    <row r="273">
      <c r="B273" s="183"/>
      <c r="J273" s="226"/>
      <c r="K273" s="227"/>
      <c r="L273" s="227"/>
    </row>
    <row r="274">
      <c r="B274" s="183"/>
      <c r="J274" s="226"/>
      <c r="K274" s="227"/>
      <c r="L274" s="227"/>
    </row>
    <row r="275">
      <c r="B275" s="183"/>
      <c r="J275" s="226"/>
      <c r="K275" s="227"/>
      <c r="L275" s="227"/>
    </row>
    <row r="276">
      <c r="B276" s="183"/>
      <c r="J276" s="226"/>
      <c r="K276" s="227"/>
      <c r="L276" s="227"/>
    </row>
    <row r="277">
      <c r="B277" s="183"/>
      <c r="J277" s="226"/>
      <c r="K277" s="227"/>
      <c r="L277" s="227"/>
    </row>
    <row r="278">
      <c r="B278" s="183"/>
      <c r="J278" s="226"/>
      <c r="K278" s="227"/>
      <c r="L278" s="227"/>
    </row>
    <row r="279">
      <c r="B279" s="183"/>
      <c r="J279" s="226"/>
      <c r="K279" s="227"/>
      <c r="L279" s="227"/>
    </row>
    <row r="280">
      <c r="B280" s="183"/>
      <c r="J280" s="226"/>
      <c r="K280" s="227"/>
      <c r="L280" s="227"/>
    </row>
    <row r="281">
      <c r="B281" s="183"/>
      <c r="J281" s="226"/>
      <c r="K281" s="227"/>
      <c r="L281" s="227"/>
    </row>
    <row r="282">
      <c r="B282" s="183"/>
      <c r="J282" s="226"/>
      <c r="K282" s="227"/>
      <c r="L282" s="227"/>
    </row>
    <row r="283">
      <c r="B283" s="183"/>
      <c r="J283" s="226"/>
      <c r="K283" s="227"/>
      <c r="L283" s="227"/>
    </row>
    <row r="284">
      <c r="B284" s="183"/>
      <c r="J284" s="226"/>
      <c r="K284" s="227"/>
      <c r="L284" s="227"/>
    </row>
    <row r="285">
      <c r="B285" s="183"/>
      <c r="J285" s="226"/>
      <c r="K285" s="227"/>
      <c r="L285" s="227"/>
    </row>
    <row r="286">
      <c r="B286" s="183"/>
      <c r="J286" s="226"/>
      <c r="K286" s="227"/>
      <c r="L286" s="227"/>
    </row>
    <row r="287">
      <c r="B287" s="183"/>
      <c r="J287" s="226"/>
      <c r="K287" s="227"/>
      <c r="L287" s="227"/>
    </row>
    <row r="288">
      <c r="B288" s="183"/>
      <c r="J288" s="226"/>
      <c r="K288" s="227"/>
      <c r="L288" s="227"/>
    </row>
    <row r="289">
      <c r="B289" s="183"/>
      <c r="J289" s="226"/>
      <c r="K289" s="227"/>
      <c r="L289" s="227"/>
    </row>
    <row r="290">
      <c r="B290" s="183"/>
      <c r="J290" s="226"/>
      <c r="K290" s="227"/>
      <c r="L290" s="227"/>
    </row>
    <row r="291">
      <c r="B291" s="183"/>
      <c r="J291" s="226"/>
      <c r="K291" s="227"/>
      <c r="L291" s="227"/>
    </row>
    <row r="292">
      <c r="B292" s="183"/>
      <c r="J292" s="226"/>
      <c r="K292" s="227"/>
      <c r="L292" s="227"/>
    </row>
    <row r="293">
      <c r="B293" s="183"/>
      <c r="J293" s="226"/>
      <c r="K293" s="227"/>
      <c r="L293" s="227"/>
    </row>
    <row r="294">
      <c r="B294" s="183"/>
      <c r="J294" s="226"/>
      <c r="K294" s="227"/>
      <c r="L294" s="227"/>
    </row>
    <row r="295">
      <c r="B295" s="183"/>
      <c r="J295" s="226"/>
      <c r="K295" s="227"/>
      <c r="L295" s="227"/>
    </row>
    <row r="296">
      <c r="B296" s="183"/>
      <c r="J296" s="226"/>
      <c r="K296" s="227"/>
      <c r="L296" s="227"/>
    </row>
    <row r="297">
      <c r="B297" s="183"/>
      <c r="J297" s="226"/>
      <c r="K297" s="227"/>
      <c r="L297" s="227"/>
    </row>
    <row r="298">
      <c r="B298" s="183"/>
      <c r="J298" s="226"/>
      <c r="K298" s="227"/>
      <c r="L298" s="227"/>
    </row>
    <row r="299">
      <c r="B299" s="183"/>
      <c r="J299" s="226"/>
      <c r="K299" s="227"/>
      <c r="L299" s="227"/>
    </row>
    <row r="300">
      <c r="B300" s="183"/>
      <c r="J300" s="226"/>
      <c r="K300" s="227"/>
      <c r="L300" s="227"/>
    </row>
    <row r="301">
      <c r="B301" s="183"/>
      <c r="J301" s="226"/>
      <c r="K301" s="227"/>
      <c r="L301" s="227"/>
    </row>
    <row r="302">
      <c r="B302" s="183"/>
      <c r="J302" s="226"/>
      <c r="K302" s="227"/>
      <c r="L302" s="227"/>
    </row>
    <row r="303">
      <c r="B303" s="183"/>
      <c r="J303" s="226"/>
      <c r="K303" s="227"/>
      <c r="L303" s="227"/>
    </row>
    <row r="304">
      <c r="B304" s="183"/>
      <c r="J304" s="226"/>
      <c r="K304" s="227"/>
      <c r="L304" s="227"/>
    </row>
    <row r="305">
      <c r="B305" s="183"/>
      <c r="J305" s="226"/>
      <c r="K305" s="227"/>
      <c r="L305" s="227"/>
    </row>
    <row r="306">
      <c r="B306" s="183"/>
      <c r="J306" s="226"/>
      <c r="K306" s="227"/>
      <c r="L306" s="227"/>
    </row>
    <row r="307">
      <c r="B307" s="183"/>
      <c r="J307" s="226"/>
      <c r="K307" s="227"/>
      <c r="L307" s="227"/>
    </row>
    <row r="308">
      <c r="B308" s="183"/>
      <c r="J308" s="226"/>
      <c r="K308" s="227"/>
      <c r="L308" s="227"/>
    </row>
    <row r="309">
      <c r="B309" s="183"/>
      <c r="J309" s="226"/>
      <c r="K309" s="227"/>
      <c r="L309" s="227"/>
    </row>
    <row r="310">
      <c r="B310" s="183"/>
      <c r="J310" s="226"/>
      <c r="K310" s="227"/>
      <c r="L310" s="227"/>
    </row>
    <row r="311">
      <c r="B311" s="183"/>
      <c r="J311" s="226"/>
      <c r="K311" s="227"/>
      <c r="L311" s="227"/>
    </row>
    <row r="312">
      <c r="B312" s="183"/>
      <c r="J312" s="226"/>
      <c r="K312" s="227"/>
      <c r="L312" s="227"/>
    </row>
    <row r="313">
      <c r="B313" s="183"/>
      <c r="J313" s="226"/>
      <c r="K313" s="227"/>
      <c r="L313" s="227"/>
    </row>
    <row r="314">
      <c r="B314" s="183"/>
      <c r="J314" s="226"/>
      <c r="K314" s="227"/>
      <c r="L314" s="227"/>
    </row>
    <row r="315">
      <c r="B315" s="183"/>
      <c r="J315" s="226"/>
      <c r="K315" s="227"/>
      <c r="L315" s="227"/>
    </row>
    <row r="316">
      <c r="B316" s="183"/>
      <c r="J316" s="226"/>
      <c r="K316" s="227"/>
      <c r="L316" s="227"/>
    </row>
    <row r="317">
      <c r="B317" s="183"/>
      <c r="J317" s="226"/>
      <c r="K317" s="227"/>
      <c r="L317" s="227"/>
    </row>
    <row r="318">
      <c r="B318" s="183"/>
      <c r="J318" s="226"/>
      <c r="K318" s="227"/>
      <c r="L318" s="227"/>
    </row>
    <row r="319">
      <c r="B319" s="183"/>
      <c r="J319" s="226"/>
      <c r="K319" s="227"/>
      <c r="L319" s="227"/>
    </row>
    <row r="320">
      <c r="B320" s="183"/>
      <c r="J320" s="226"/>
      <c r="K320" s="227"/>
      <c r="L320" s="227"/>
    </row>
    <row r="321">
      <c r="B321" s="183"/>
      <c r="J321" s="226"/>
      <c r="K321" s="227"/>
      <c r="L321" s="227"/>
    </row>
    <row r="322">
      <c r="B322" s="183"/>
      <c r="J322" s="226"/>
      <c r="K322" s="227"/>
      <c r="L322" s="227"/>
    </row>
    <row r="323">
      <c r="B323" s="183"/>
      <c r="J323" s="226"/>
      <c r="K323" s="227"/>
      <c r="L323" s="227"/>
    </row>
    <row r="324">
      <c r="B324" s="183"/>
      <c r="J324" s="226"/>
      <c r="K324" s="227"/>
      <c r="L324" s="227"/>
    </row>
    <row r="325">
      <c r="B325" s="183"/>
      <c r="J325" s="226"/>
      <c r="K325" s="227"/>
      <c r="L325" s="227"/>
    </row>
    <row r="326">
      <c r="B326" s="183"/>
      <c r="J326" s="226"/>
      <c r="K326" s="227"/>
      <c r="L326" s="227"/>
    </row>
    <row r="327">
      <c r="B327" s="183"/>
      <c r="J327" s="226"/>
      <c r="K327" s="227"/>
      <c r="L327" s="227"/>
    </row>
    <row r="328">
      <c r="B328" s="183"/>
      <c r="J328" s="226"/>
      <c r="K328" s="227"/>
      <c r="L328" s="227"/>
    </row>
    <row r="329">
      <c r="B329" s="183"/>
      <c r="J329" s="226"/>
      <c r="K329" s="227"/>
      <c r="L329" s="227"/>
    </row>
    <row r="330">
      <c r="B330" s="183"/>
      <c r="J330" s="226"/>
      <c r="K330" s="227"/>
      <c r="L330" s="227"/>
    </row>
    <row r="331">
      <c r="B331" s="183"/>
      <c r="J331" s="226"/>
      <c r="K331" s="227"/>
      <c r="L331" s="227"/>
    </row>
    <row r="332">
      <c r="B332" s="183"/>
      <c r="J332" s="226"/>
      <c r="K332" s="227"/>
      <c r="L332" s="227"/>
    </row>
    <row r="333">
      <c r="B333" s="183"/>
      <c r="J333" s="226"/>
      <c r="K333" s="227"/>
      <c r="L333" s="227"/>
    </row>
    <row r="334">
      <c r="B334" s="183"/>
      <c r="J334" s="226"/>
      <c r="K334" s="227"/>
      <c r="L334" s="227"/>
    </row>
    <row r="335">
      <c r="B335" s="183"/>
      <c r="J335" s="226"/>
      <c r="K335" s="227"/>
      <c r="L335" s="227"/>
    </row>
    <row r="336">
      <c r="B336" s="183"/>
      <c r="J336" s="226"/>
      <c r="K336" s="227"/>
      <c r="L336" s="227"/>
    </row>
    <row r="337">
      <c r="B337" s="183"/>
      <c r="J337" s="226"/>
      <c r="K337" s="227"/>
      <c r="L337" s="227"/>
    </row>
    <row r="338">
      <c r="B338" s="183"/>
      <c r="J338" s="226"/>
      <c r="K338" s="227"/>
      <c r="L338" s="227"/>
    </row>
    <row r="339">
      <c r="B339" s="183"/>
      <c r="J339" s="226"/>
      <c r="K339" s="227"/>
      <c r="L339" s="227"/>
    </row>
    <row r="340">
      <c r="B340" s="183"/>
      <c r="J340" s="226"/>
      <c r="K340" s="227"/>
      <c r="L340" s="227"/>
    </row>
    <row r="341">
      <c r="B341" s="183"/>
      <c r="J341" s="226"/>
      <c r="K341" s="227"/>
      <c r="L341" s="227"/>
    </row>
    <row r="342">
      <c r="B342" s="183"/>
      <c r="J342" s="226"/>
      <c r="K342" s="227"/>
      <c r="L342" s="227"/>
    </row>
    <row r="343">
      <c r="B343" s="183"/>
      <c r="J343" s="226"/>
      <c r="K343" s="227"/>
      <c r="L343" s="227"/>
    </row>
    <row r="344">
      <c r="B344" s="183"/>
      <c r="J344" s="226"/>
      <c r="K344" s="227"/>
      <c r="L344" s="227"/>
    </row>
    <row r="345">
      <c r="B345" s="183"/>
      <c r="J345" s="226"/>
      <c r="K345" s="227"/>
      <c r="L345" s="227"/>
    </row>
    <row r="346">
      <c r="B346" s="183"/>
      <c r="J346" s="226"/>
      <c r="K346" s="227"/>
      <c r="L346" s="227"/>
    </row>
    <row r="347">
      <c r="B347" s="183"/>
      <c r="J347" s="226"/>
      <c r="K347" s="227"/>
      <c r="L347" s="227"/>
    </row>
    <row r="348">
      <c r="B348" s="183"/>
      <c r="J348" s="226"/>
      <c r="K348" s="227"/>
      <c r="L348" s="227"/>
    </row>
    <row r="349">
      <c r="B349" s="183"/>
      <c r="J349" s="226"/>
      <c r="K349" s="227"/>
      <c r="L349" s="227"/>
    </row>
    <row r="350">
      <c r="B350" s="183"/>
      <c r="J350" s="226"/>
      <c r="K350" s="227"/>
      <c r="L350" s="227"/>
    </row>
    <row r="351">
      <c r="B351" s="183"/>
      <c r="J351" s="226"/>
      <c r="K351" s="227"/>
      <c r="L351" s="227"/>
    </row>
    <row r="352">
      <c r="B352" s="183"/>
      <c r="J352" s="226"/>
      <c r="K352" s="227"/>
      <c r="L352" s="227"/>
    </row>
    <row r="353">
      <c r="B353" s="183"/>
      <c r="J353" s="226"/>
      <c r="K353" s="227"/>
      <c r="L353" s="227"/>
    </row>
    <row r="354">
      <c r="B354" s="183"/>
      <c r="J354" s="226"/>
      <c r="K354" s="227"/>
      <c r="L354" s="227"/>
    </row>
    <row r="355">
      <c r="B355" s="183"/>
      <c r="J355" s="226"/>
      <c r="K355" s="227"/>
      <c r="L355" s="227"/>
    </row>
    <row r="356">
      <c r="B356" s="183"/>
      <c r="J356" s="226"/>
      <c r="K356" s="227"/>
      <c r="L356" s="227"/>
    </row>
    <row r="357">
      <c r="B357" s="183"/>
      <c r="J357" s="226"/>
      <c r="K357" s="227"/>
      <c r="L357" s="227"/>
    </row>
    <row r="358">
      <c r="B358" s="183"/>
      <c r="J358" s="226"/>
      <c r="K358" s="227"/>
      <c r="L358" s="227"/>
    </row>
    <row r="359">
      <c r="B359" s="183"/>
      <c r="J359" s="226"/>
      <c r="K359" s="227"/>
      <c r="L359" s="227"/>
    </row>
    <row r="360">
      <c r="B360" s="183"/>
      <c r="J360" s="226"/>
      <c r="K360" s="227"/>
      <c r="L360" s="227"/>
    </row>
    <row r="361">
      <c r="B361" s="183"/>
      <c r="J361" s="226"/>
      <c r="K361" s="227"/>
      <c r="L361" s="227"/>
    </row>
    <row r="362">
      <c r="B362" s="183"/>
      <c r="J362" s="226"/>
      <c r="K362" s="227"/>
      <c r="L362" s="227"/>
    </row>
    <row r="363">
      <c r="B363" s="183"/>
      <c r="J363" s="226"/>
      <c r="K363" s="227"/>
      <c r="L363" s="227"/>
    </row>
    <row r="364">
      <c r="B364" s="183"/>
      <c r="J364" s="226"/>
      <c r="K364" s="227"/>
      <c r="L364" s="227"/>
    </row>
    <row r="365">
      <c r="B365" s="183"/>
      <c r="J365" s="226"/>
      <c r="K365" s="227"/>
      <c r="L365" s="227"/>
    </row>
    <row r="366">
      <c r="B366" s="183"/>
      <c r="J366" s="226"/>
      <c r="K366" s="227"/>
      <c r="L366" s="227"/>
    </row>
    <row r="367">
      <c r="B367" s="183"/>
      <c r="J367" s="226"/>
      <c r="K367" s="227"/>
      <c r="L367" s="227"/>
    </row>
    <row r="368">
      <c r="B368" s="183"/>
      <c r="J368" s="226"/>
      <c r="K368" s="227"/>
      <c r="L368" s="227"/>
    </row>
    <row r="369">
      <c r="B369" s="183"/>
      <c r="J369" s="226"/>
      <c r="K369" s="227"/>
      <c r="L369" s="227"/>
    </row>
    <row r="370">
      <c r="B370" s="183"/>
      <c r="J370" s="226"/>
      <c r="K370" s="227"/>
      <c r="L370" s="227"/>
    </row>
    <row r="371">
      <c r="B371" s="183"/>
      <c r="J371" s="226"/>
      <c r="K371" s="227"/>
      <c r="L371" s="227"/>
    </row>
    <row r="372">
      <c r="B372" s="183"/>
      <c r="J372" s="226"/>
      <c r="K372" s="227"/>
      <c r="L372" s="227"/>
    </row>
    <row r="373">
      <c r="B373" s="183"/>
      <c r="J373" s="226"/>
      <c r="K373" s="227"/>
      <c r="L373" s="227"/>
    </row>
    <row r="374">
      <c r="B374" s="183"/>
      <c r="J374" s="226"/>
      <c r="K374" s="227"/>
      <c r="L374" s="227"/>
    </row>
    <row r="375">
      <c r="B375" s="183"/>
      <c r="J375" s="226"/>
      <c r="K375" s="227"/>
      <c r="L375" s="227"/>
    </row>
    <row r="376">
      <c r="B376" s="183"/>
      <c r="J376" s="226"/>
      <c r="K376" s="227"/>
      <c r="L376" s="227"/>
    </row>
    <row r="377">
      <c r="B377" s="183"/>
      <c r="J377" s="226"/>
      <c r="K377" s="227"/>
      <c r="L377" s="227"/>
    </row>
    <row r="378">
      <c r="B378" s="183"/>
      <c r="J378" s="226"/>
      <c r="K378" s="227"/>
      <c r="L378" s="227"/>
    </row>
    <row r="379">
      <c r="B379" s="183"/>
      <c r="J379" s="226"/>
      <c r="K379" s="227"/>
      <c r="L379" s="227"/>
    </row>
    <row r="380">
      <c r="B380" s="183"/>
      <c r="J380" s="226"/>
      <c r="K380" s="227"/>
      <c r="L380" s="227"/>
    </row>
    <row r="381">
      <c r="B381" s="183"/>
      <c r="J381" s="226"/>
      <c r="K381" s="227"/>
      <c r="L381" s="227"/>
    </row>
    <row r="382">
      <c r="B382" s="183"/>
      <c r="J382" s="226"/>
      <c r="K382" s="227"/>
      <c r="L382" s="227"/>
    </row>
    <row r="383">
      <c r="B383" s="183"/>
      <c r="J383" s="226"/>
      <c r="K383" s="227"/>
      <c r="L383" s="227"/>
    </row>
    <row r="384">
      <c r="B384" s="183"/>
      <c r="J384" s="226"/>
      <c r="K384" s="227"/>
      <c r="L384" s="227"/>
    </row>
    <row r="385">
      <c r="B385" s="183"/>
      <c r="J385" s="226"/>
      <c r="K385" s="227"/>
      <c r="L385" s="227"/>
    </row>
    <row r="386">
      <c r="B386" s="183"/>
      <c r="J386" s="226"/>
      <c r="K386" s="227"/>
      <c r="L386" s="227"/>
    </row>
    <row r="387">
      <c r="B387" s="183"/>
      <c r="J387" s="226"/>
      <c r="K387" s="227"/>
      <c r="L387" s="227"/>
    </row>
    <row r="388">
      <c r="B388" s="183"/>
      <c r="J388" s="226"/>
      <c r="K388" s="227"/>
      <c r="L388" s="227"/>
    </row>
    <row r="389">
      <c r="B389" s="183"/>
      <c r="J389" s="226"/>
      <c r="K389" s="227"/>
      <c r="L389" s="227"/>
    </row>
    <row r="390">
      <c r="B390" s="183"/>
      <c r="J390" s="226"/>
      <c r="K390" s="227"/>
      <c r="L390" s="227"/>
    </row>
    <row r="391">
      <c r="B391" s="183"/>
      <c r="J391" s="226"/>
      <c r="K391" s="227"/>
      <c r="L391" s="227"/>
    </row>
    <row r="392">
      <c r="B392" s="183"/>
      <c r="J392" s="226"/>
      <c r="K392" s="227"/>
      <c r="L392" s="227"/>
    </row>
    <row r="393">
      <c r="B393" s="183"/>
      <c r="J393" s="226"/>
      <c r="K393" s="227"/>
      <c r="L393" s="227"/>
    </row>
    <row r="394">
      <c r="B394" s="183"/>
      <c r="J394" s="226"/>
      <c r="K394" s="227"/>
      <c r="L394" s="227"/>
    </row>
    <row r="395">
      <c r="B395" s="183"/>
      <c r="J395" s="226"/>
      <c r="K395" s="227"/>
      <c r="L395" s="227"/>
    </row>
    <row r="396">
      <c r="B396" s="183"/>
      <c r="J396" s="226"/>
      <c r="K396" s="227"/>
      <c r="L396" s="227"/>
    </row>
    <row r="397">
      <c r="B397" s="183"/>
      <c r="J397" s="226"/>
      <c r="K397" s="227"/>
      <c r="L397" s="227"/>
    </row>
    <row r="398">
      <c r="B398" s="183"/>
      <c r="J398" s="226"/>
      <c r="K398" s="227"/>
      <c r="L398" s="227"/>
    </row>
    <row r="399">
      <c r="B399" s="183"/>
      <c r="J399" s="226"/>
      <c r="K399" s="227"/>
      <c r="L399" s="227"/>
    </row>
    <row r="400">
      <c r="B400" s="183"/>
      <c r="J400" s="226"/>
      <c r="K400" s="227"/>
      <c r="L400" s="227"/>
    </row>
    <row r="401">
      <c r="B401" s="183"/>
      <c r="J401" s="226"/>
      <c r="K401" s="227"/>
      <c r="L401" s="227"/>
    </row>
    <row r="402">
      <c r="B402" s="183"/>
      <c r="J402" s="226"/>
      <c r="K402" s="227"/>
      <c r="L402" s="227"/>
    </row>
    <row r="403">
      <c r="B403" s="183"/>
      <c r="J403" s="226"/>
      <c r="K403" s="227"/>
      <c r="L403" s="227"/>
    </row>
    <row r="404">
      <c r="B404" s="183"/>
      <c r="J404" s="226"/>
      <c r="K404" s="227"/>
      <c r="L404" s="227"/>
    </row>
    <row r="405">
      <c r="B405" s="183"/>
      <c r="J405" s="226"/>
      <c r="K405" s="227"/>
      <c r="L405" s="227"/>
    </row>
    <row r="406">
      <c r="B406" s="183"/>
      <c r="J406" s="226"/>
      <c r="K406" s="227"/>
      <c r="L406" s="227"/>
    </row>
    <row r="407">
      <c r="B407" s="183"/>
      <c r="J407" s="226"/>
      <c r="K407" s="227"/>
      <c r="L407" s="227"/>
    </row>
    <row r="408">
      <c r="B408" s="183"/>
      <c r="J408" s="226"/>
      <c r="K408" s="227"/>
      <c r="L408" s="227"/>
    </row>
    <row r="409">
      <c r="B409" s="183"/>
      <c r="J409" s="226"/>
      <c r="K409" s="227"/>
      <c r="L409" s="227"/>
    </row>
    <row r="410">
      <c r="B410" s="183"/>
      <c r="J410" s="226"/>
      <c r="K410" s="227"/>
      <c r="L410" s="227"/>
    </row>
    <row r="411">
      <c r="B411" s="183"/>
      <c r="J411" s="226"/>
      <c r="K411" s="227"/>
      <c r="L411" s="227"/>
    </row>
    <row r="412">
      <c r="B412" s="183"/>
      <c r="J412" s="226"/>
      <c r="K412" s="227"/>
      <c r="L412" s="227"/>
    </row>
    <row r="413">
      <c r="B413" s="183"/>
      <c r="J413" s="226"/>
      <c r="K413" s="227"/>
      <c r="L413" s="227"/>
    </row>
    <row r="414">
      <c r="B414" s="183"/>
      <c r="J414" s="226"/>
      <c r="K414" s="227"/>
      <c r="L414" s="227"/>
    </row>
    <row r="415">
      <c r="B415" s="183"/>
      <c r="J415" s="226"/>
      <c r="K415" s="227"/>
      <c r="L415" s="227"/>
    </row>
    <row r="416">
      <c r="B416" s="183"/>
      <c r="J416" s="226"/>
      <c r="K416" s="227"/>
      <c r="L416" s="227"/>
    </row>
    <row r="417">
      <c r="B417" s="183"/>
      <c r="J417" s="226"/>
      <c r="K417" s="227"/>
      <c r="L417" s="227"/>
    </row>
    <row r="418">
      <c r="B418" s="183"/>
      <c r="J418" s="226"/>
      <c r="K418" s="227"/>
      <c r="L418" s="227"/>
    </row>
    <row r="419">
      <c r="B419" s="183"/>
      <c r="J419" s="226"/>
      <c r="K419" s="227"/>
      <c r="L419" s="227"/>
    </row>
    <row r="420">
      <c r="B420" s="183"/>
      <c r="J420" s="226"/>
      <c r="K420" s="227"/>
      <c r="L420" s="227"/>
    </row>
    <row r="421">
      <c r="B421" s="183"/>
      <c r="J421" s="226"/>
      <c r="K421" s="227"/>
      <c r="L421" s="227"/>
    </row>
    <row r="422">
      <c r="B422" s="183"/>
      <c r="J422" s="226"/>
      <c r="K422" s="227"/>
      <c r="L422" s="227"/>
    </row>
    <row r="423">
      <c r="B423" s="183"/>
      <c r="J423" s="226"/>
      <c r="K423" s="227"/>
      <c r="L423" s="227"/>
    </row>
    <row r="424">
      <c r="B424" s="183"/>
      <c r="J424" s="226"/>
      <c r="K424" s="227"/>
      <c r="L424" s="227"/>
    </row>
    <row r="425">
      <c r="B425" s="183"/>
      <c r="J425" s="226"/>
      <c r="K425" s="227"/>
      <c r="L425" s="227"/>
    </row>
    <row r="426">
      <c r="B426" s="183"/>
      <c r="J426" s="226"/>
      <c r="K426" s="227"/>
      <c r="L426" s="227"/>
    </row>
    <row r="427">
      <c r="B427" s="183"/>
      <c r="J427" s="226"/>
      <c r="K427" s="227"/>
      <c r="L427" s="227"/>
    </row>
    <row r="428">
      <c r="B428" s="183"/>
      <c r="J428" s="226"/>
      <c r="K428" s="227"/>
      <c r="L428" s="227"/>
    </row>
    <row r="429">
      <c r="B429" s="183"/>
      <c r="J429" s="226"/>
      <c r="K429" s="227"/>
      <c r="L429" s="227"/>
    </row>
    <row r="430">
      <c r="B430" s="183"/>
      <c r="J430" s="226"/>
      <c r="K430" s="227"/>
      <c r="L430" s="227"/>
    </row>
    <row r="431">
      <c r="B431" s="183"/>
      <c r="J431" s="226"/>
      <c r="K431" s="227"/>
      <c r="L431" s="227"/>
    </row>
    <row r="432">
      <c r="B432" s="183"/>
      <c r="J432" s="226"/>
      <c r="K432" s="227"/>
      <c r="L432" s="227"/>
    </row>
    <row r="433">
      <c r="B433" s="183"/>
      <c r="J433" s="226"/>
      <c r="K433" s="227"/>
      <c r="L433" s="227"/>
    </row>
    <row r="434">
      <c r="B434" s="183"/>
      <c r="J434" s="226"/>
      <c r="K434" s="227"/>
      <c r="L434" s="227"/>
    </row>
    <row r="435">
      <c r="B435" s="183"/>
      <c r="J435" s="226"/>
      <c r="K435" s="227"/>
      <c r="L435" s="227"/>
    </row>
    <row r="436">
      <c r="B436" s="183"/>
      <c r="J436" s="226"/>
      <c r="K436" s="227"/>
      <c r="L436" s="227"/>
    </row>
    <row r="437">
      <c r="B437" s="183"/>
      <c r="J437" s="226"/>
      <c r="K437" s="227"/>
      <c r="L437" s="227"/>
    </row>
    <row r="438">
      <c r="B438" s="183"/>
      <c r="J438" s="226"/>
      <c r="K438" s="227"/>
      <c r="L438" s="227"/>
    </row>
    <row r="439">
      <c r="B439" s="183"/>
      <c r="J439" s="226"/>
      <c r="K439" s="227"/>
      <c r="L439" s="227"/>
    </row>
    <row r="440">
      <c r="B440" s="183"/>
      <c r="J440" s="226"/>
      <c r="K440" s="227"/>
      <c r="L440" s="227"/>
    </row>
    <row r="441">
      <c r="B441" s="183"/>
      <c r="J441" s="226"/>
      <c r="K441" s="227"/>
      <c r="L441" s="227"/>
    </row>
    <row r="442">
      <c r="B442" s="183"/>
      <c r="J442" s="226"/>
      <c r="K442" s="227"/>
      <c r="L442" s="227"/>
    </row>
    <row r="443">
      <c r="B443" s="183"/>
      <c r="J443" s="226"/>
      <c r="K443" s="227"/>
      <c r="L443" s="227"/>
    </row>
    <row r="444">
      <c r="B444" s="183"/>
      <c r="J444" s="226"/>
      <c r="K444" s="227"/>
      <c r="L444" s="227"/>
    </row>
    <row r="445">
      <c r="B445" s="183"/>
      <c r="J445" s="226"/>
      <c r="K445" s="227"/>
      <c r="L445" s="227"/>
    </row>
    <row r="446">
      <c r="B446" s="183"/>
      <c r="J446" s="226"/>
      <c r="K446" s="227"/>
      <c r="L446" s="227"/>
    </row>
    <row r="447">
      <c r="B447" s="183"/>
      <c r="J447" s="226"/>
      <c r="K447" s="227"/>
      <c r="L447" s="227"/>
    </row>
    <row r="448">
      <c r="B448" s="183"/>
      <c r="J448" s="226"/>
      <c r="K448" s="227"/>
      <c r="L448" s="227"/>
    </row>
    <row r="449">
      <c r="B449" s="183"/>
      <c r="J449" s="226"/>
      <c r="K449" s="227"/>
      <c r="L449" s="227"/>
    </row>
    <row r="450">
      <c r="B450" s="183"/>
      <c r="J450" s="226"/>
      <c r="K450" s="227"/>
      <c r="L450" s="227"/>
    </row>
    <row r="451">
      <c r="B451" s="183"/>
      <c r="J451" s="226"/>
      <c r="K451" s="227"/>
      <c r="L451" s="227"/>
    </row>
    <row r="452">
      <c r="B452" s="183"/>
      <c r="J452" s="226"/>
      <c r="K452" s="227"/>
      <c r="L452" s="227"/>
    </row>
    <row r="453">
      <c r="B453" s="183"/>
      <c r="J453" s="226"/>
      <c r="K453" s="227"/>
      <c r="L453" s="227"/>
    </row>
    <row r="454">
      <c r="B454" s="183"/>
      <c r="J454" s="226"/>
      <c r="K454" s="227"/>
      <c r="L454" s="227"/>
    </row>
    <row r="455">
      <c r="B455" s="183"/>
      <c r="J455" s="226"/>
      <c r="K455" s="227"/>
      <c r="L455" s="227"/>
    </row>
    <row r="456">
      <c r="B456" s="183"/>
      <c r="J456" s="226"/>
      <c r="K456" s="227"/>
      <c r="L456" s="227"/>
    </row>
    <row r="457">
      <c r="B457" s="183"/>
      <c r="J457" s="226"/>
      <c r="K457" s="227"/>
      <c r="L457" s="227"/>
    </row>
    <row r="458">
      <c r="B458" s="183"/>
      <c r="J458" s="226"/>
      <c r="K458" s="227"/>
      <c r="L458" s="227"/>
    </row>
    <row r="459">
      <c r="B459" s="183"/>
      <c r="J459" s="226"/>
      <c r="K459" s="227"/>
      <c r="L459" s="227"/>
    </row>
    <row r="460">
      <c r="B460" s="183"/>
      <c r="J460" s="226"/>
      <c r="K460" s="227"/>
      <c r="L460" s="227"/>
    </row>
    <row r="461">
      <c r="B461" s="183"/>
      <c r="J461" s="226"/>
      <c r="K461" s="227"/>
      <c r="L461" s="227"/>
    </row>
    <row r="462">
      <c r="B462" s="183"/>
      <c r="J462" s="226"/>
      <c r="K462" s="227"/>
      <c r="L462" s="227"/>
    </row>
    <row r="463">
      <c r="B463" s="183"/>
      <c r="J463" s="226"/>
      <c r="K463" s="227"/>
      <c r="L463" s="227"/>
    </row>
    <row r="464">
      <c r="B464" s="183"/>
      <c r="J464" s="226"/>
      <c r="K464" s="227"/>
      <c r="L464" s="227"/>
    </row>
    <row r="465">
      <c r="B465" s="183"/>
      <c r="J465" s="226"/>
      <c r="K465" s="227"/>
      <c r="L465" s="227"/>
    </row>
    <row r="466">
      <c r="B466" s="183"/>
      <c r="J466" s="226"/>
      <c r="K466" s="227"/>
      <c r="L466" s="227"/>
    </row>
    <row r="467">
      <c r="B467" s="183"/>
      <c r="J467" s="226"/>
      <c r="K467" s="227"/>
      <c r="L467" s="227"/>
    </row>
    <row r="468">
      <c r="B468" s="183"/>
      <c r="J468" s="226"/>
      <c r="K468" s="227"/>
      <c r="L468" s="227"/>
    </row>
    <row r="469">
      <c r="B469" s="183"/>
      <c r="J469" s="226"/>
      <c r="K469" s="227"/>
      <c r="L469" s="227"/>
    </row>
    <row r="470">
      <c r="B470" s="183"/>
      <c r="J470" s="226"/>
      <c r="K470" s="227"/>
      <c r="L470" s="227"/>
    </row>
    <row r="471">
      <c r="B471" s="183"/>
      <c r="J471" s="226"/>
      <c r="K471" s="227"/>
      <c r="L471" s="227"/>
    </row>
    <row r="472">
      <c r="B472" s="183"/>
      <c r="J472" s="226"/>
      <c r="K472" s="227"/>
      <c r="L472" s="227"/>
    </row>
    <row r="473">
      <c r="B473" s="183"/>
      <c r="J473" s="226"/>
      <c r="K473" s="227"/>
      <c r="L473" s="227"/>
    </row>
    <row r="474">
      <c r="B474" s="183"/>
      <c r="J474" s="226"/>
      <c r="K474" s="227"/>
      <c r="L474" s="227"/>
    </row>
    <row r="475">
      <c r="B475" s="183"/>
      <c r="J475" s="226"/>
      <c r="K475" s="227"/>
      <c r="L475" s="227"/>
    </row>
    <row r="476">
      <c r="B476" s="183"/>
      <c r="J476" s="226"/>
      <c r="K476" s="227"/>
      <c r="L476" s="227"/>
    </row>
    <row r="477">
      <c r="B477" s="183"/>
      <c r="J477" s="226"/>
      <c r="K477" s="227"/>
      <c r="L477" s="227"/>
    </row>
    <row r="478">
      <c r="B478" s="183"/>
      <c r="J478" s="226"/>
      <c r="K478" s="227"/>
      <c r="L478" s="227"/>
    </row>
    <row r="479">
      <c r="B479" s="183"/>
      <c r="J479" s="226"/>
      <c r="K479" s="227"/>
      <c r="L479" s="227"/>
    </row>
    <row r="480">
      <c r="B480" s="183"/>
      <c r="J480" s="226"/>
      <c r="K480" s="227"/>
      <c r="L480" s="227"/>
    </row>
    <row r="481">
      <c r="B481" s="183"/>
      <c r="J481" s="226"/>
      <c r="K481" s="227"/>
      <c r="L481" s="227"/>
    </row>
    <row r="482">
      <c r="B482" s="183"/>
      <c r="J482" s="226"/>
      <c r="K482" s="227"/>
      <c r="L482" s="227"/>
    </row>
    <row r="483">
      <c r="B483" s="183"/>
      <c r="J483" s="226"/>
      <c r="K483" s="227"/>
      <c r="L483" s="227"/>
    </row>
    <row r="484">
      <c r="B484" s="183"/>
      <c r="J484" s="226"/>
      <c r="K484" s="227"/>
      <c r="L484" s="227"/>
    </row>
    <row r="485">
      <c r="B485" s="183"/>
      <c r="J485" s="226"/>
      <c r="K485" s="227"/>
      <c r="L485" s="227"/>
    </row>
    <row r="486">
      <c r="B486" s="183"/>
      <c r="J486" s="226"/>
      <c r="K486" s="227"/>
      <c r="L486" s="227"/>
    </row>
    <row r="487">
      <c r="B487" s="183"/>
      <c r="J487" s="226"/>
      <c r="K487" s="227"/>
      <c r="L487" s="227"/>
    </row>
    <row r="488">
      <c r="B488" s="183"/>
      <c r="J488" s="226"/>
      <c r="K488" s="227"/>
      <c r="L488" s="227"/>
    </row>
    <row r="489">
      <c r="B489" s="183"/>
      <c r="J489" s="226"/>
      <c r="K489" s="227"/>
      <c r="L489" s="227"/>
    </row>
    <row r="490">
      <c r="B490" s="183"/>
      <c r="J490" s="226"/>
      <c r="K490" s="227"/>
      <c r="L490" s="227"/>
    </row>
    <row r="491">
      <c r="B491" s="183"/>
      <c r="J491" s="226"/>
      <c r="K491" s="227"/>
      <c r="L491" s="227"/>
    </row>
    <row r="492">
      <c r="B492" s="183"/>
      <c r="J492" s="226"/>
      <c r="K492" s="227"/>
      <c r="L492" s="227"/>
    </row>
    <row r="493">
      <c r="B493" s="183"/>
      <c r="J493" s="226"/>
      <c r="K493" s="227"/>
      <c r="L493" s="227"/>
    </row>
    <row r="494">
      <c r="B494" s="183"/>
      <c r="J494" s="226"/>
      <c r="K494" s="227"/>
      <c r="L494" s="227"/>
    </row>
    <row r="495">
      <c r="B495" s="183"/>
      <c r="J495" s="226"/>
      <c r="K495" s="227"/>
      <c r="L495" s="227"/>
    </row>
    <row r="496">
      <c r="B496" s="183"/>
      <c r="J496" s="226"/>
      <c r="K496" s="227"/>
      <c r="L496" s="227"/>
    </row>
    <row r="497">
      <c r="B497" s="183"/>
      <c r="J497" s="226"/>
      <c r="K497" s="227"/>
      <c r="L497" s="227"/>
    </row>
    <row r="498">
      <c r="B498" s="183"/>
      <c r="J498" s="226"/>
      <c r="K498" s="227"/>
      <c r="L498" s="227"/>
    </row>
    <row r="499">
      <c r="B499" s="183"/>
      <c r="J499" s="226"/>
      <c r="K499" s="227"/>
      <c r="L499" s="227"/>
    </row>
    <row r="500">
      <c r="B500" s="183"/>
      <c r="J500" s="226"/>
      <c r="K500" s="227"/>
      <c r="L500" s="227"/>
    </row>
    <row r="501">
      <c r="B501" s="183"/>
      <c r="J501" s="226"/>
      <c r="K501" s="227"/>
      <c r="L501" s="227"/>
    </row>
    <row r="502">
      <c r="B502" s="183"/>
      <c r="J502" s="226"/>
      <c r="K502" s="227"/>
      <c r="L502" s="227"/>
    </row>
    <row r="503">
      <c r="B503" s="183"/>
      <c r="J503" s="226"/>
      <c r="K503" s="227"/>
      <c r="L503" s="227"/>
    </row>
    <row r="504">
      <c r="B504" s="183"/>
      <c r="J504" s="226"/>
      <c r="K504" s="227"/>
      <c r="L504" s="227"/>
    </row>
    <row r="505">
      <c r="B505" s="183"/>
      <c r="J505" s="226"/>
      <c r="K505" s="227"/>
      <c r="L505" s="227"/>
    </row>
    <row r="506">
      <c r="B506" s="183"/>
      <c r="J506" s="226"/>
      <c r="K506" s="227"/>
      <c r="L506" s="227"/>
    </row>
    <row r="507">
      <c r="B507" s="183"/>
      <c r="J507" s="226"/>
      <c r="K507" s="227"/>
      <c r="L507" s="227"/>
    </row>
    <row r="508">
      <c r="B508" s="183"/>
      <c r="J508" s="226"/>
      <c r="K508" s="227"/>
      <c r="L508" s="227"/>
    </row>
    <row r="509">
      <c r="B509" s="183"/>
      <c r="J509" s="226"/>
      <c r="K509" s="227"/>
      <c r="L509" s="227"/>
    </row>
    <row r="510">
      <c r="B510" s="183"/>
      <c r="J510" s="226"/>
      <c r="K510" s="227"/>
      <c r="L510" s="227"/>
    </row>
    <row r="511">
      <c r="B511" s="183"/>
      <c r="J511" s="226"/>
      <c r="K511" s="227"/>
      <c r="L511" s="227"/>
    </row>
    <row r="512">
      <c r="B512" s="183"/>
      <c r="J512" s="226"/>
      <c r="K512" s="227"/>
      <c r="L512" s="227"/>
    </row>
    <row r="513">
      <c r="B513" s="183"/>
      <c r="J513" s="226"/>
      <c r="K513" s="227"/>
      <c r="L513" s="227"/>
    </row>
    <row r="514">
      <c r="B514" s="183"/>
      <c r="J514" s="226"/>
      <c r="K514" s="227"/>
      <c r="L514" s="227"/>
    </row>
    <row r="515">
      <c r="B515" s="183"/>
      <c r="J515" s="226"/>
      <c r="K515" s="227"/>
      <c r="L515" s="227"/>
    </row>
    <row r="516">
      <c r="B516" s="183"/>
      <c r="J516" s="226"/>
      <c r="K516" s="227"/>
      <c r="L516" s="227"/>
    </row>
    <row r="517">
      <c r="B517" s="183"/>
      <c r="J517" s="226"/>
      <c r="K517" s="227"/>
      <c r="L517" s="227"/>
    </row>
    <row r="518">
      <c r="B518" s="183"/>
      <c r="J518" s="226"/>
      <c r="K518" s="227"/>
      <c r="L518" s="227"/>
    </row>
    <row r="519">
      <c r="B519" s="183"/>
      <c r="J519" s="226"/>
      <c r="K519" s="227"/>
      <c r="L519" s="227"/>
    </row>
    <row r="520">
      <c r="B520" s="183"/>
      <c r="J520" s="226"/>
      <c r="K520" s="227"/>
      <c r="L520" s="227"/>
    </row>
    <row r="521">
      <c r="B521" s="183"/>
      <c r="J521" s="226"/>
      <c r="K521" s="227"/>
      <c r="L521" s="227"/>
    </row>
    <row r="522">
      <c r="B522" s="183"/>
      <c r="J522" s="226"/>
      <c r="K522" s="227"/>
      <c r="L522" s="227"/>
    </row>
    <row r="523">
      <c r="B523" s="183"/>
      <c r="J523" s="226"/>
      <c r="K523" s="227"/>
      <c r="L523" s="227"/>
    </row>
    <row r="524">
      <c r="B524" s="183"/>
      <c r="J524" s="226"/>
      <c r="K524" s="227"/>
      <c r="L524" s="227"/>
    </row>
    <row r="525">
      <c r="B525" s="183"/>
      <c r="J525" s="226"/>
      <c r="K525" s="227"/>
      <c r="L525" s="227"/>
    </row>
    <row r="526">
      <c r="B526" s="183"/>
      <c r="J526" s="226"/>
      <c r="K526" s="227"/>
      <c r="L526" s="227"/>
    </row>
    <row r="527">
      <c r="B527" s="183"/>
      <c r="J527" s="226"/>
      <c r="K527" s="227"/>
      <c r="L527" s="227"/>
    </row>
    <row r="528">
      <c r="B528" s="183"/>
      <c r="J528" s="226"/>
      <c r="K528" s="227"/>
      <c r="L528" s="227"/>
    </row>
    <row r="529">
      <c r="B529" s="183"/>
      <c r="J529" s="226"/>
      <c r="K529" s="227"/>
      <c r="L529" s="227"/>
    </row>
    <row r="530">
      <c r="B530" s="183"/>
      <c r="J530" s="226"/>
      <c r="K530" s="227"/>
      <c r="L530" s="227"/>
    </row>
    <row r="531">
      <c r="B531" s="183"/>
      <c r="J531" s="226"/>
      <c r="K531" s="227"/>
      <c r="L531" s="227"/>
    </row>
    <row r="532">
      <c r="B532" s="183"/>
      <c r="J532" s="226"/>
      <c r="K532" s="227"/>
      <c r="L532" s="227"/>
    </row>
    <row r="533">
      <c r="B533" s="183"/>
      <c r="J533" s="226"/>
      <c r="K533" s="227"/>
      <c r="L533" s="227"/>
    </row>
    <row r="534">
      <c r="B534" s="183"/>
      <c r="J534" s="226"/>
      <c r="K534" s="227"/>
      <c r="L534" s="227"/>
    </row>
    <row r="535">
      <c r="B535" s="183"/>
      <c r="J535" s="226"/>
      <c r="K535" s="227"/>
      <c r="L535" s="227"/>
    </row>
    <row r="536">
      <c r="B536" s="183"/>
      <c r="J536" s="226"/>
      <c r="K536" s="227"/>
      <c r="L536" s="227"/>
    </row>
    <row r="537">
      <c r="B537" s="183"/>
      <c r="J537" s="226"/>
      <c r="K537" s="227"/>
      <c r="L537" s="227"/>
    </row>
    <row r="538">
      <c r="B538" s="183"/>
      <c r="J538" s="226"/>
      <c r="K538" s="227"/>
      <c r="L538" s="227"/>
    </row>
    <row r="539">
      <c r="B539" s="183"/>
      <c r="J539" s="226"/>
      <c r="K539" s="227"/>
      <c r="L539" s="227"/>
    </row>
    <row r="540">
      <c r="B540" s="183"/>
      <c r="J540" s="226"/>
      <c r="K540" s="227"/>
      <c r="L540" s="227"/>
    </row>
    <row r="541">
      <c r="B541" s="183"/>
      <c r="J541" s="226"/>
      <c r="K541" s="227"/>
      <c r="L541" s="227"/>
    </row>
    <row r="542">
      <c r="B542" s="183"/>
      <c r="J542" s="226"/>
      <c r="K542" s="227"/>
      <c r="L542" s="227"/>
    </row>
    <row r="543">
      <c r="B543" s="183"/>
      <c r="J543" s="226"/>
      <c r="K543" s="227"/>
      <c r="L543" s="227"/>
    </row>
    <row r="544">
      <c r="B544" s="183"/>
      <c r="J544" s="226"/>
      <c r="K544" s="227"/>
      <c r="L544" s="227"/>
    </row>
    <row r="545">
      <c r="B545" s="183"/>
      <c r="J545" s="226"/>
      <c r="K545" s="227"/>
      <c r="L545" s="227"/>
    </row>
    <row r="546">
      <c r="B546" s="183"/>
      <c r="J546" s="226"/>
      <c r="K546" s="227"/>
      <c r="L546" s="227"/>
    </row>
    <row r="547">
      <c r="B547" s="183"/>
      <c r="J547" s="226"/>
      <c r="K547" s="227"/>
      <c r="L547" s="227"/>
    </row>
    <row r="548">
      <c r="B548" s="183"/>
      <c r="J548" s="226"/>
      <c r="K548" s="227"/>
      <c r="L548" s="227"/>
    </row>
    <row r="549">
      <c r="B549" s="183"/>
      <c r="J549" s="226"/>
      <c r="K549" s="227"/>
      <c r="L549" s="227"/>
    </row>
    <row r="550">
      <c r="B550" s="183"/>
      <c r="J550" s="226"/>
      <c r="K550" s="227"/>
      <c r="L550" s="227"/>
    </row>
    <row r="551">
      <c r="B551" s="183"/>
      <c r="J551" s="226"/>
      <c r="K551" s="227"/>
      <c r="L551" s="227"/>
    </row>
    <row r="552">
      <c r="B552" s="183"/>
      <c r="J552" s="226"/>
      <c r="K552" s="227"/>
      <c r="L552" s="227"/>
    </row>
    <row r="553">
      <c r="B553" s="183"/>
      <c r="J553" s="226"/>
      <c r="K553" s="227"/>
      <c r="L553" s="227"/>
    </row>
    <row r="554">
      <c r="B554" s="183"/>
      <c r="J554" s="226"/>
      <c r="K554" s="227"/>
      <c r="L554" s="227"/>
    </row>
    <row r="555">
      <c r="B555" s="183"/>
      <c r="J555" s="226"/>
      <c r="K555" s="227"/>
      <c r="L555" s="227"/>
    </row>
    <row r="556">
      <c r="B556" s="183"/>
      <c r="J556" s="226"/>
      <c r="K556" s="227"/>
      <c r="L556" s="227"/>
    </row>
    <row r="557">
      <c r="B557" s="183"/>
      <c r="J557" s="226"/>
      <c r="K557" s="227"/>
      <c r="L557" s="227"/>
    </row>
    <row r="558">
      <c r="B558" s="183"/>
      <c r="J558" s="226"/>
      <c r="K558" s="227"/>
      <c r="L558" s="227"/>
    </row>
    <row r="559">
      <c r="B559" s="183"/>
      <c r="J559" s="226"/>
      <c r="K559" s="227"/>
      <c r="L559" s="227"/>
    </row>
    <row r="560">
      <c r="B560" s="183"/>
      <c r="J560" s="226"/>
      <c r="K560" s="227"/>
      <c r="L560" s="227"/>
    </row>
    <row r="561">
      <c r="B561" s="183"/>
      <c r="J561" s="226"/>
      <c r="K561" s="227"/>
      <c r="L561" s="227"/>
    </row>
    <row r="562">
      <c r="B562" s="183"/>
      <c r="J562" s="226"/>
      <c r="K562" s="227"/>
      <c r="L562" s="227"/>
    </row>
    <row r="563">
      <c r="B563" s="183"/>
      <c r="J563" s="226"/>
      <c r="K563" s="227"/>
      <c r="L563" s="227"/>
    </row>
    <row r="564">
      <c r="B564" s="183"/>
      <c r="J564" s="226"/>
      <c r="K564" s="227"/>
      <c r="L564" s="227"/>
    </row>
    <row r="565">
      <c r="B565" s="183"/>
      <c r="J565" s="226"/>
      <c r="K565" s="227"/>
      <c r="L565" s="227"/>
    </row>
    <row r="566">
      <c r="B566" s="183"/>
      <c r="J566" s="226"/>
      <c r="K566" s="227"/>
      <c r="L566" s="227"/>
    </row>
    <row r="567">
      <c r="B567" s="183"/>
      <c r="J567" s="226"/>
      <c r="K567" s="227"/>
      <c r="L567" s="227"/>
    </row>
    <row r="568">
      <c r="B568" s="183"/>
      <c r="J568" s="226"/>
      <c r="K568" s="227"/>
      <c r="L568" s="227"/>
    </row>
    <row r="569">
      <c r="B569" s="183"/>
      <c r="J569" s="226"/>
      <c r="K569" s="227"/>
      <c r="L569" s="227"/>
    </row>
    <row r="570">
      <c r="B570" s="183"/>
      <c r="J570" s="226"/>
      <c r="K570" s="227"/>
      <c r="L570" s="227"/>
    </row>
    <row r="571">
      <c r="B571" s="183"/>
      <c r="J571" s="226"/>
      <c r="K571" s="227"/>
      <c r="L571" s="227"/>
    </row>
    <row r="572">
      <c r="B572" s="183"/>
      <c r="J572" s="226"/>
      <c r="K572" s="227"/>
      <c r="L572" s="227"/>
    </row>
    <row r="573">
      <c r="B573" s="183"/>
      <c r="J573" s="226"/>
      <c r="K573" s="227"/>
      <c r="L573" s="227"/>
    </row>
    <row r="574">
      <c r="B574" s="183"/>
      <c r="J574" s="226"/>
      <c r="K574" s="227"/>
      <c r="L574" s="227"/>
    </row>
    <row r="575">
      <c r="B575" s="183"/>
      <c r="J575" s="226"/>
      <c r="K575" s="227"/>
      <c r="L575" s="227"/>
    </row>
    <row r="576">
      <c r="B576" s="183"/>
      <c r="J576" s="226"/>
      <c r="K576" s="227"/>
      <c r="L576" s="227"/>
    </row>
    <row r="577">
      <c r="B577" s="183"/>
      <c r="J577" s="226"/>
      <c r="K577" s="227"/>
      <c r="L577" s="227"/>
    </row>
    <row r="578">
      <c r="B578" s="183"/>
      <c r="J578" s="226"/>
      <c r="K578" s="227"/>
      <c r="L578" s="227"/>
    </row>
    <row r="579">
      <c r="B579" s="183"/>
      <c r="J579" s="226"/>
      <c r="K579" s="227"/>
      <c r="L579" s="227"/>
    </row>
    <row r="580">
      <c r="B580" s="183"/>
      <c r="J580" s="226"/>
      <c r="K580" s="227"/>
      <c r="L580" s="227"/>
    </row>
    <row r="581">
      <c r="B581" s="183"/>
      <c r="J581" s="226"/>
      <c r="K581" s="227"/>
      <c r="L581" s="227"/>
    </row>
    <row r="582">
      <c r="B582" s="183"/>
      <c r="J582" s="226"/>
      <c r="K582" s="227"/>
      <c r="L582" s="227"/>
    </row>
    <row r="583">
      <c r="B583" s="183"/>
      <c r="J583" s="226"/>
      <c r="K583" s="227"/>
      <c r="L583" s="227"/>
    </row>
    <row r="584">
      <c r="B584" s="183"/>
      <c r="J584" s="226"/>
      <c r="K584" s="227"/>
      <c r="L584" s="227"/>
    </row>
    <row r="585">
      <c r="B585" s="183"/>
      <c r="J585" s="226"/>
      <c r="K585" s="227"/>
      <c r="L585" s="227"/>
    </row>
    <row r="586">
      <c r="B586" s="183"/>
      <c r="J586" s="226"/>
      <c r="K586" s="227"/>
      <c r="L586" s="227"/>
    </row>
    <row r="587">
      <c r="B587" s="183"/>
      <c r="J587" s="226"/>
      <c r="K587" s="227"/>
      <c r="L587" s="227"/>
    </row>
    <row r="588">
      <c r="B588" s="183"/>
      <c r="J588" s="226"/>
      <c r="K588" s="227"/>
      <c r="L588" s="227"/>
    </row>
    <row r="589">
      <c r="B589" s="183"/>
      <c r="J589" s="226"/>
      <c r="K589" s="227"/>
      <c r="L589" s="227"/>
    </row>
    <row r="590">
      <c r="B590" s="183"/>
      <c r="J590" s="226"/>
      <c r="K590" s="227"/>
      <c r="L590" s="227"/>
    </row>
    <row r="591">
      <c r="B591" s="183"/>
      <c r="J591" s="226"/>
      <c r="K591" s="227"/>
      <c r="L591" s="227"/>
    </row>
    <row r="592">
      <c r="B592" s="183"/>
      <c r="J592" s="226"/>
      <c r="K592" s="227"/>
      <c r="L592" s="227"/>
    </row>
    <row r="593">
      <c r="B593" s="183"/>
      <c r="J593" s="226"/>
      <c r="K593" s="227"/>
      <c r="L593" s="227"/>
    </row>
    <row r="594">
      <c r="B594" s="183"/>
      <c r="J594" s="226"/>
      <c r="K594" s="227"/>
      <c r="L594" s="227"/>
    </row>
    <row r="595">
      <c r="B595" s="183"/>
      <c r="J595" s="226"/>
      <c r="K595" s="227"/>
      <c r="L595" s="227"/>
    </row>
    <row r="596">
      <c r="B596" s="183"/>
      <c r="J596" s="226"/>
      <c r="K596" s="227"/>
      <c r="L596" s="227"/>
    </row>
    <row r="597">
      <c r="B597" s="183"/>
      <c r="J597" s="226"/>
      <c r="K597" s="227"/>
      <c r="L597" s="227"/>
    </row>
    <row r="598">
      <c r="B598" s="183"/>
      <c r="J598" s="226"/>
      <c r="K598" s="227"/>
      <c r="L598" s="227"/>
    </row>
    <row r="599">
      <c r="B599" s="183"/>
      <c r="J599" s="226"/>
      <c r="K599" s="227"/>
      <c r="L599" s="227"/>
    </row>
    <row r="600">
      <c r="B600" s="183"/>
      <c r="J600" s="226"/>
      <c r="K600" s="227"/>
      <c r="L600" s="227"/>
    </row>
    <row r="601">
      <c r="B601" s="183"/>
      <c r="J601" s="226"/>
      <c r="K601" s="227"/>
      <c r="L601" s="227"/>
    </row>
    <row r="602">
      <c r="B602" s="183"/>
      <c r="J602" s="226"/>
      <c r="K602" s="227"/>
      <c r="L602" s="227"/>
    </row>
    <row r="603">
      <c r="B603" s="183"/>
      <c r="J603" s="226"/>
      <c r="K603" s="227"/>
      <c r="L603" s="227"/>
    </row>
    <row r="604">
      <c r="B604" s="183"/>
      <c r="J604" s="226"/>
      <c r="K604" s="227"/>
      <c r="L604" s="227"/>
    </row>
    <row r="605">
      <c r="B605" s="183"/>
      <c r="J605" s="226"/>
      <c r="K605" s="227"/>
      <c r="L605" s="227"/>
    </row>
    <row r="606">
      <c r="B606" s="183"/>
      <c r="J606" s="226"/>
      <c r="K606" s="227"/>
      <c r="L606" s="227"/>
    </row>
    <row r="607">
      <c r="B607" s="183"/>
      <c r="J607" s="226"/>
      <c r="K607" s="227"/>
      <c r="L607" s="227"/>
    </row>
    <row r="608">
      <c r="B608" s="183"/>
      <c r="J608" s="226"/>
      <c r="K608" s="227"/>
      <c r="L608" s="227"/>
    </row>
    <row r="609">
      <c r="B609" s="183"/>
      <c r="J609" s="226"/>
      <c r="K609" s="227"/>
      <c r="L609" s="227"/>
    </row>
    <row r="610">
      <c r="B610" s="183"/>
      <c r="J610" s="226"/>
      <c r="K610" s="227"/>
      <c r="L610" s="227"/>
    </row>
    <row r="611">
      <c r="B611" s="183"/>
      <c r="J611" s="226"/>
      <c r="K611" s="227"/>
      <c r="L611" s="227"/>
    </row>
    <row r="612">
      <c r="B612" s="183"/>
      <c r="J612" s="226"/>
      <c r="K612" s="227"/>
      <c r="L612" s="227"/>
    </row>
    <row r="613">
      <c r="B613" s="183"/>
      <c r="J613" s="226"/>
      <c r="K613" s="227"/>
      <c r="L613" s="227"/>
    </row>
    <row r="614">
      <c r="B614" s="183"/>
      <c r="J614" s="226"/>
      <c r="K614" s="227"/>
      <c r="L614" s="227"/>
    </row>
    <row r="615">
      <c r="B615" s="183"/>
      <c r="J615" s="226"/>
      <c r="K615" s="227"/>
      <c r="L615" s="227"/>
    </row>
    <row r="616">
      <c r="B616" s="183"/>
      <c r="J616" s="226"/>
      <c r="K616" s="227"/>
      <c r="L616" s="227"/>
    </row>
    <row r="617">
      <c r="B617" s="183"/>
      <c r="J617" s="226"/>
      <c r="K617" s="227"/>
      <c r="L617" s="227"/>
    </row>
    <row r="618">
      <c r="B618" s="183"/>
      <c r="J618" s="226"/>
      <c r="K618" s="227"/>
      <c r="L618" s="227"/>
    </row>
    <row r="619">
      <c r="B619" s="183"/>
      <c r="J619" s="226"/>
      <c r="K619" s="227"/>
      <c r="L619" s="227"/>
    </row>
    <row r="620">
      <c r="B620" s="183"/>
      <c r="J620" s="226"/>
      <c r="K620" s="227"/>
      <c r="L620" s="227"/>
    </row>
    <row r="621">
      <c r="B621" s="183"/>
      <c r="J621" s="226"/>
      <c r="K621" s="227"/>
      <c r="L621" s="227"/>
    </row>
    <row r="622">
      <c r="B622" s="183"/>
      <c r="J622" s="226"/>
      <c r="K622" s="227"/>
      <c r="L622" s="227"/>
    </row>
    <row r="623">
      <c r="B623" s="183"/>
      <c r="J623" s="226"/>
      <c r="K623" s="227"/>
      <c r="L623" s="227"/>
    </row>
    <row r="624">
      <c r="B624" s="183"/>
      <c r="J624" s="226"/>
      <c r="K624" s="227"/>
      <c r="L624" s="227"/>
    </row>
    <row r="625">
      <c r="B625" s="183"/>
      <c r="J625" s="226"/>
      <c r="K625" s="227"/>
      <c r="L625" s="227"/>
    </row>
    <row r="626">
      <c r="B626" s="183"/>
      <c r="J626" s="226"/>
      <c r="K626" s="227"/>
      <c r="L626" s="227"/>
    </row>
    <row r="627">
      <c r="B627" s="183"/>
      <c r="J627" s="226"/>
      <c r="K627" s="227"/>
      <c r="L627" s="227"/>
    </row>
    <row r="628">
      <c r="B628" s="183"/>
      <c r="J628" s="226"/>
      <c r="K628" s="227"/>
      <c r="L628" s="227"/>
    </row>
    <row r="629">
      <c r="B629" s="183"/>
      <c r="J629" s="226"/>
      <c r="K629" s="227"/>
      <c r="L629" s="227"/>
    </row>
    <row r="630">
      <c r="B630" s="183"/>
      <c r="J630" s="226"/>
      <c r="K630" s="227"/>
      <c r="L630" s="227"/>
    </row>
    <row r="631">
      <c r="B631" s="183"/>
      <c r="J631" s="226"/>
      <c r="K631" s="227"/>
      <c r="L631" s="227"/>
    </row>
    <row r="632">
      <c r="B632" s="183"/>
      <c r="J632" s="226"/>
      <c r="K632" s="227"/>
      <c r="L632" s="227"/>
    </row>
    <row r="633">
      <c r="B633" s="183"/>
      <c r="J633" s="226"/>
      <c r="K633" s="227"/>
      <c r="L633" s="227"/>
    </row>
    <row r="634">
      <c r="B634" s="183"/>
      <c r="J634" s="226"/>
      <c r="K634" s="227"/>
      <c r="L634" s="227"/>
    </row>
    <row r="635">
      <c r="B635" s="183"/>
      <c r="J635" s="226"/>
      <c r="K635" s="227"/>
      <c r="L635" s="227"/>
    </row>
    <row r="636">
      <c r="B636" s="183"/>
      <c r="J636" s="226"/>
      <c r="K636" s="227"/>
      <c r="L636" s="227"/>
    </row>
    <row r="637">
      <c r="B637" s="183"/>
      <c r="J637" s="226"/>
      <c r="K637" s="227"/>
      <c r="L637" s="227"/>
    </row>
    <row r="638">
      <c r="B638" s="183"/>
      <c r="J638" s="226"/>
      <c r="K638" s="227"/>
      <c r="L638" s="227"/>
    </row>
    <row r="639">
      <c r="B639" s="183"/>
      <c r="J639" s="226"/>
      <c r="K639" s="227"/>
      <c r="L639" s="227"/>
    </row>
    <row r="640">
      <c r="B640" s="183"/>
      <c r="J640" s="226"/>
      <c r="K640" s="227"/>
      <c r="L640" s="227"/>
    </row>
    <row r="641">
      <c r="B641" s="183"/>
      <c r="J641" s="226"/>
      <c r="K641" s="227"/>
      <c r="L641" s="227"/>
    </row>
    <row r="642">
      <c r="B642" s="183"/>
      <c r="J642" s="226"/>
      <c r="K642" s="227"/>
      <c r="L642" s="227"/>
    </row>
    <row r="643">
      <c r="B643" s="183"/>
      <c r="J643" s="226"/>
      <c r="K643" s="227"/>
      <c r="L643" s="227"/>
    </row>
    <row r="644">
      <c r="B644" s="183"/>
      <c r="J644" s="226"/>
      <c r="K644" s="227"/>
      <c r="L644" s="227"/>
    </row>
    <row r="645">
      <c r="B645" s="183"/>
      <c r="J645" s="226"/>
      <c r="K645" s="227"/>
      <c r="L645" s="227"/>
    </row>
    <row r="646">
      <c r="B646" s="183"/>
      <c r="J646" s="226"/>
      <c r="K646" s="227"/>
      <c r="L646" s="227"/>
    </row>
    <row r="647">
      <c r="B647" s="183"/>
      <c r="J647" s="226"/>
      <c r="K647" s="227"/>
      <c r="L647" s="227"/>
    </row>
    <row r="648">
      <c r="B648" s="183"/>
      <c r="J648" s="226"/>
      <c r="K648" s="227"/>
      <c r="L648" s="227"/>
    </row>
    <row r="649">
      <c r="B649" s="183"/>
      <c r="J649" s="226"/>
      <c r="K649" s="227"/>
      <c r="L649" s="227"/>
    </row>
    <row r="650">
      <c r="B650" s="183"/>
      <c r="J650" s="226"/>
      <c r="K650" s="227"/>
      <c r="L650" s="227"/>
    </row>
    <row r="651">
      <c r="B651" s="183"/>
      <c r="J651" s="226"/>
      <c r="K651" s="227"/>
      <c r="L651" s="227"/>
    </row>
    <row r="652">
      <c r="B652" s="183"/>
      <c r="J652" s="226"/>
      <c r="K652" s="227"/>
      <c r="L652" s="227"/>
    </row>
    <row r="653">
      <c r="B653" s="183"/>
      <c r="J653" s="226"/>
      <c r="K653" s="227"/>
      <c r="L653" s="227"/>
    </row>
    <row r="654">
      <c r="B654" s="183"/>
      <c r="J654" s="226"/>
      <c r="K654" s="227"/>
      <c r="L654" s="227"/>
    </row>
    <row r="655">
      <c r="B655" s="183"/>
      <c r="J655" s="226"/>
      <c r="K655" s="227"/>
      <c r="L655" s="227"/>
    </row>
    <row r="656">
      <c r="B656" s="183"/>
      <c r="J656" s="226"/>
      <c r="K656" s="227"/>
      <c r="L656" s="227"/>
    </row>
    <row r="657">
      <c r="B657" s="183"/>
      <c r="J657" s="226"/>
      <c r="K657" s="227"/>
      <c r="L657" s="227"/>
    </row>
    <row r="658">
      <c r="B658" s="183"/>
      <c r="J658" s="226"/>
      <c r="K658" s="227"/>
      <c r="L658" s="227"/>
    </row>
    <row r="659">
      <c r="B659" s="183"/>
      <c r="J659" s="226"/>
      <c r="K659" s="227"/>
      <c r="L659" s="227"/>
    </row>
    <row r="660">
      <c r="B660" s="183"/>
      <c r="J660" s="226"/>
      <c r="K660" s="227"/>
      <c r="L660" s="227"/>
    </row>
    <row r="661">
      <c r="B661" s="183"/>
      <c r="J661" s="226"/>
      <c r="K661" s="227"/>
      <c r="L661" s="227"/>
    </row>
    <row r="662">
      <c r="B662" s="183"/>
      <c r="J662" s="226"/>
      <c r="K662" s="227"/>
      <c r="L662" s="227"/>
    </row>
    <row r="663">
      <c r="B663" s="183"/>
      <c r="J663" s="226"/>
      <c r="K663" s="227"/>
      <c r="L663" s="227"/>
    </row>
    <row r="664">
      <c r="B664" s="183"/>
      <c r="J664" s="226"/>
      <c r="K664" s="227"/>
      <c r="L664" s="227"/>
    </row>
    <row r="665">
      <c r="B665" s="183"/>
      <c r="J665" s="226"/>
      <c r="K665" s="227"/>
      <c r="L665" s="227"/>
    </row>
    <row r="666">
      <c r="B666" s="183"/>
      <c r="J666" s="226"/>
      <c r="K666" s="227"/>
      <c r="L666" s="227"/>
    </row>
    <row r="667">
      <c r="B667" s="183"/>
      <c r="J667" s="226"/>
      <c r="K667" s="227"/>
      <c r="L667" s="227"/>
    </row>
    <row r="668">
      <c r="B668" s="183"/>
      <c r="J668" s="226"/>
      <c r="K668" s="227"/>
      <c r="L668" s="227"/>
    </row>
    <row r="669">
      <c r="B669" s="183"/>
      <c r="J669" s="226"/>
      <c r="K669" s="227"/>
      <c r="L669" s="227"/>
    </row>
    <row r="670">
      <c r="B670" s="183"/>
      <c r="J670" s="226"/>
      <c r="K670" s="227"/>
      <c r="L670" s="227"/>
    </row>
    <row r="671">
      <c r="B671" s="183"/>
      <c r="J671" s="226"/>
      <c r="K671" s="227"/>
      <c r="L671" s="227"/>
    </row>
    <row r="672">
      <c r="B672" s="183"/>
      <c r="J672" s="226"/>
      <c r="K672" s="227"/>
      <c r="L672" s="227"/>
    </row>
    <row r="673">
      <c r="B673" s="183"/>
      <c r="J673" s="226"/>
      <c r="K673" s="227"/>
      <c r="L673" s="227"/>
    </row>
    <row r="674">
      <c r="B674" s="183"/>
      <c r="J674" s="226"/>
      <c r="K674" s="227"/>
      <c r="L674" s="227"/>
    </row>
    <row r="675">
      <c r="B675" s="183"/>
      <c r="J675" s="226"/>
      <c r="K675" s="227"/>
      <c r="L675" s="227"/>
    </row>
    <row r="676">
      <c r="B676" s="183"/>
      <c r="J676" s="226"/>
      <c r="K676" s="227"/>
      <c r="L676" s="227"/>
    </row>
    <row r="677">
      <c r="B677" s="183"/>
      <c r="J677" s="226"/>
      <c r="K677" s="227"/>
      <c r="L677" s="227"/>
    </row>
    <row r="678">
      <c r="B678" s="183"/>
      <c r="J678" s="226"/>
      <c r="K678" s="227"/>
      <c r="L678" s="227"/>
    </row>
    <row r="679">
      <c r="B679" s="183"/>
      <c r="J679" s="226"/>
      <c r="K679" s="227"/>
      <c r="L679" s="227"/>
    </row>
    <row r="680">
      <c r="B680" s="183"/>
      <c r="J680" s="226"/>
      <c r="K680" s="227"/>
      <c r="L680" s="227"/>
    </row>
    <row r="681">
      <c r="B681" s="183"/>
      <c r="J681" s="226"/>
      <c r="K681" s="227"/>
      <c r="L681" s="227"/>
    </row>
    <row r="682">
      <c r="B682" s="183"/>
      <c r="J682" s="226"/>
      <c r="K682" s="227"/>
      <c r="L682" s="227"/>
    </row>
    <row r="683">
      <c r="B683" s="183"/>
      <c r="J683" s="226"/>
      <c r="K683" s="227"/>
      <c r="L683" s="227"/>
    </row>
    <row r="684">
      <c r="B684" s="183"/>
      <c r="J684" s="226"/>
      <c r="K684" s="227"/>
      <c r="L684" s="227"/>
    </row>
    <row r="685">
      <c r="B685" s="183"/>
      <c r="J685" s="226"/>
      <c r="K685" s="227"/>
      <c r="L685" s="227"/>
    </row>
    <row r="686">
      <c r="B686" s="183"/>
      <c r="J686" s="226"/>
      <c r="K686" s="227"/>
      <c r="L686" s="227"/>
    </row>
    <row r="687">
      <c r="B687" s="183"/>
      <c r="J687" s="226"/>
      <c r="K687" s="227"/>
      <c r="L687" s="227"/>
    </row>
    <row r="688">
      <c r="B688" s="183"/>
      <c r="J688" s="226"/>
      <c r="K688" s="227"/>
      <c r="L688" s="227"/>
    </row>
    <row r="689">
      <c r="B689" s="183"/>
      <c r="J689" s="226"/>
      <c r="K689" s="227"/>
      <c r="L689" s="227"/>
    </row>
    <row r="690">
      <c r="B690" s="183"/>
      <c r="J690" s="226"/>
      <c r="K690" s="227"/>
      <c r="L690" s="227"/>
    </row>
    <row r="691">
      <c r="B691" s="183"/>
      <c r="J691" s="226"/>
      <c r="K691" s="227"/>
      <c r="L691" s="227"/>
    </row>
    <row r="692">
      <c r="B692" s="183"/>
      <c r="J692" s="226"/>
      <c r="K692" s="227"/>
      <c r="L692" s="227"/>
    </row>
    <row r="693">
      <c r="B693" s="183"/>
      <c r="J693" s="226"/>
      <c r="K693" s="227"/>
      <c r="L693" s="227"/>
    </row>
    <row r="694">
      <c r="B694" s="183"/>
      <c r="J694" s="226"/>
      <c r="K694" s="227"/>
      <c r="L694" s="227"/>
    </row>
    <row r="695">
      <c r="B695" s="183"/>
      <c r="J695" s="226"/>
      <c r="K695" s="227"/>
      <c r="L695" s="227"/>
    </row>
    <row r="696">
      <c r="B696" s="183"/>
      <c r="J696" s="226"/>
      <c r="K696" s="227"/>
      <c r="L696" s="227"/>
    </row>
    <row r="697">
      <c r="B697" s="183"/>
      <c r="J697" s="226"/>
      <c r="K697" s="227"/>
      <c r="L697" s="227"/>
    </row>
    <row r="698">
      <c r="B698" s="183"/>
      <c r="J698" s="226"/>
      <c r="K698" s="227"/>
      <c r="L698" s="227"/>
    </row>
    <row r="699">
      <c r="B699" s="183"/>
      <c r="J699" s="226"/>
      <c r="K699" s="227"/>
      <c r="L699" s="227"/>
    </row>
    <row r="700">
      <c r="B700" s="183"/>
      <c r="J700" s="226"/>
      <c r="K700" s="227"/>
      <c r="L700" s="227"/>
    </row>
    <row r="701">
      <c r="B701" s="183"/>
      <c r="J701" s="226"/>
      <c r="K701" s="227"/>
      <c r="L701" s="227"/>
    </row>
    <row r="702">
      <c r="B702" s="183"/>
      <c r="J702" s="226"/>
      <c r="K702" s="227"/>
      <c r="L702" s="227"/>
    </row>
    <row r="703">
      <c r="B703" s="183"/>
      <c r="J703" s="226"/>
      <c r="K703" s="227"/>
      <c r="L703" s="227"/>
    </row>
    <row r="704">
      <c r="B704" s="183"/>
      <c r="J704" s="226"/>
      <c r="K704" s="227"/>
      <c r="L704" s="227"/>
    </row>
    <row r="705">
      <c r="B705" s="183"/>
      <c r="J705" s="226"/>
      <c r="K705" s="227"/>
      <c r="L705" s="227"/>
    </row>
    <row r="706">
      <c r="B706" s="183"/>
      <c r="J706" s="226"/>
      <c r="K706" s="227"/>
      <c r="L706" s="227"/>
    </row>
    <row r="707">
      <c r="B707" s="183"/>
      <c r="J707" s="226"/>
      <c r="K707" s="227"/>
      <c r="L707" s="227"/>
    </row>
    <row r="708">
      <c r="B708" s="183"/>
      <c r="J708" s="226"/>
      <c r="K708" s="227"/>
      <c r="L708" s="227"/>
    </row>
    <row r="709">
      <c r="B709" s="183"/>
      <c r="J709" s="226"/>
      <c r="K709" s="227"/>
      <c r="L709" s="227"/>
    </row>
    <row r="710">
      <c r="B710" s="183"/>
      <c r="J710" s="226"/>
      <c r="K710" s="227"/>
      <c r="L710" s="227"/>
    </row>
    <row r="711">
      <c r="B711" s="183"/>
      <c r="J711" s="226"/>
      <c r="K711" s="227"/>
      <c r="L711" s="227"/>
    </row>
    <row r="712">
      <c r="B712" s="183"/>
      <c r="J712" s="226"/>
      <c r="K712" s="227"/>
      <c r="L712" s="227"/>
    </row>
    <row r="713">
      <c r="B713" s="183"/>
      <c r="J713" s="226"/>
      <c r="K713" s="227"/>
      <c r="L713" s="227"/>
    </row>
    <row r="714">
      <c r="B714" s="183"/>
      <c r="J714" s="226"/>
      <c r="K714" s="227"/>
      <c r="L714" s="227"/>
    </row>
    <row r="715">
      <c r="B715" s="183"/>
      <c r="J715" s="226"/>
      <c r="K715" s="227"/>
      <c r="L715" s="227"/>
    </row>
    <row r="716">
      <c r="B716" s="183"/>
      <c r="J716" s="226"/>
      <c r="K716" s="227"/>
      <c r="L716" s="227"/>
    </row>
    <row r="717">
      <c r="B717" s="183"/>
      <c r="J717" s="226"/>
      <c r="K717" s="227"/>
      <c r="L717" s="227"/>
    </row>
    <row r="718">
      <c r="B718" s="183"/>
      <c r="J718" s="226"/>
      <c r="K718" s="227"/>
      <c r="L718" s="227"/>
    </row>
    <row r="719">
      <c r="B719" s="183"/>
      <c r="J719" s="226"/>
      <c r="K719" s="227"/>
      <c r="L719" s="227"/>
    </row>
    <row r="720">
      <c r="B720" s="183"/>
      <c r="J720" s="226"/>
      <c r="K720" s="227"/>
      <c r="L720" s="227"/>
    </row>
    <row r="721">
      <c r="B721" s="183"/>
      <c r="J721" s="226"/>
      <c r="K721" s="227"/>
      <c r="L721" s="227"/>
    </row>
    <row r="722">
      <c r="B722" s="183"/>
      <c r="J722" s="226"/>
      <c r="K722" s="227"/>
      <c r="L722" s="227"/>
    </row>
    <row r="723">
      <c r="B723" s="183"/>
      <c r="J723" s="226"/>
      <c r="K723" s="227"/>
      <c r="L723" s="227"/>
    </row>
    <row r="724">
      <c r="B724" s="183"/>
      <c r="J724" s="226"/>
      <c r="K724" s="227"/>
      <c r="L724" s="227"/>
    </row>
    <row r="725">
      <c r="B725" s="183"/>
      <c r="J725" s="226"/>
      <c r="K725" s="227"/>
      <c r="L725" s="227"/>
    </row>
    <row r="726">
      <c r="B726" s="183"/>
      <c r="J726" s="226"/>
      <c r="K726" s="227"/>
      <c r="L726" s="227"/>
    </row>
    <row r="727">
      <c r="B727" s="183"/>
      <c r="J727" s="226"/>
      <c r="K727" s="227"/>
      <c r="L727" s="227"/>
    </row>
    <row r="728">
      <c r="B728" s="183"/>
      <c r="J728" s="226"/>
      <c r="K728" s="227"/>
      <c r="L728" s="227"/>
    </row>
    <row r="729">
      <c r="B729" s="183"/>
      <c r="J729" s="226"/>
      <c r="K729" s="227"/>
      <c r="L729" s="227"/>
    </row>
    <row r="730">
      <c r="B730" s="183"/>
      <c r="J730" s="226"/>
      <c r="K730" s="227"/>
      <c r="L730" s="227"/>
    </row>
    <row r="731">
      <c r="B731" s="183"/>
      <c r="J731" s="226"/>
      <c r="K731" s="227"/>
      <c r="L731" s="227"/>
    </row>
    <row r="732">
      <c r="B732" s="183"/>
      <c r="J732" s="226"/>
      <c r="K732" s="227"/>
      <c r="L732" s="227"/>
    </row>
    <row r="733">
      <c r="B733" s="183"/>
      <c r="J733" s="226"/>
      <c r="K733" s="227"/>
      <c r="L733" s="227"/>
    </row>
    <row r="734">
      <c r="B734" s="183"/>
      <c r="J734" s="226"/>
      <c r="K734" s="227"/>
      <c r="L734" s="227"/>
    </row>
    <row r="735">
      <c r="B735" s="183"/>
      <c r="J735" s="226"/>
      <c r="K735" s="227"/>
      <c r="L735" s="227"/>
    </row>
    <row r="736">
      <c r="B736" s="183"/>
      <c r="J736" s="226"/>
      <c r="K736" s="227"/>
      <c r="L736" s="227"/>
    </row>
    <row r="737">
      <c r="B737" s="183"/>
      <c r="J737" s="226"/>
      <c r="K737" s="227"/>
      <c r="L737" s="227"/>
    </row>
    <row r="738">
      <c r="B738" s="183"/>
      <c r="J738" s="226"/>
      <c r="K738" s="227"/>
      <c r="L738" s="227"/>
    </row>
    <row r="739">
      <c r="B739" s="183"/>
      <c r="J739" s="226"/>
      <c r="K739" s="227"/>
      <c r="L739" s="227"/>
    </row>
    <row r="740">
      <c r="B740" s="183"/>
      <c r="J740" s="226"/>
      <c r="K740" s="227"/>
      <c r="L740" s="227"/>
    </row>
    <row r="741">
      <c r="B741" s="183"/>
      <c r="J741" s="226"/>
      <c r="K741" s="227"/>
      <c r="L741" s="227"/>
    </row>
    <row r="742">
      <c r="B742" s="183"/>
      <c r="J742" s="226"/>
      <c r="K742" s="227"/>
      <c r="L742" s="227"/>
    </row>
    <row r="743">
      <c r="B743" s="183"/>
      <c r="J743" s="226"/>
      <c r="K743" s="227"/>
      <c r="L743" s="227"/>
    </row>
    <row r="744">
      <c r="B744" s="183"/>
      <c r="J744" s="226"/>
      <c r="K744" s="227"/>
      <c r="L744" s="227"/>
    </row>
    <row r="745">
      <c r="B745" s="183"/>
      <c r="J745" s="226"/>
      <c r="K745" s="227"/>
      <c r="L745" s="227"/>
    </row>
    <row r="746">
      <c r="B746" s="183"/>
      <c r="J746" s="226"/>
      <c r="K746" s="227"/>
      <c r="L746" s="227"/>
    </row>
    <row r="747">
      <c r="B747" s="183"/>
      <c r="J747" s="226"/>
      <c r="K747" s="227"/>
      <c r="L747" s="227"/>
    </row>
    <row r="748">
      <c r="B748" s="183"/>
      <c r="J748" s="226"/>
      <c r="K748" s="227"/>
      <c r="L748" s="227"/>
    </row>
    <row r="749">
      <c r="B749" s="183"/>
      <c r="J749" s="226"/>
      <c r="K749" s="227"/>
      <c r="L749" s="227"/>
    </row>
    <row r="750">
      <c r="B750" s="183"/>
      <c r="J750" s="226"/>
      <c r="K750" s="227"/>
      <c r="L750" s="227"/>
    </row>
    <row r="751">
      <c r="B751" s="183"/>
      <c r="J751" s="226"/>
      <c r="K751" s="227"/>
      <c r="L751" s="227"/>
    </row>
    <row r="752">
      <c r="B752" s="183"/>
      <c r="J752" s="226"/>
      <c r="K752" s="227"/>
      <c r="L752" s="227"/>
    </row>
    <row r="753">
      <c r="B753" s="183"/>
      <c r="J753" s="226"/>
      <c r="K753" s="227"/>
      <c r="L753" s="227"/>
    </row>
    <row r="754">
      <c r="B754" s="183"/>
      <c r="J754" s="226"/>
      <c r="K754" s="227"/>
      <c r="L754" s="227"/>
    </row>
    <row r="755">
      <c r="B755" s="183"/>
      <c r="J755" s="226"/>
      <c r="K755" s="227"/>
      <c r="L755" s="227"/>
    </row>
    <row r="756">
      <c r="B756" s="183"/>
      <c r="J756" s="226"/>
      <c r="K756" s="227"/>
      <c r="L756" s="227"/>
    </row>
    <row r="757">
      <c r="B757" s="183"/>
      <c r="J757" s="226"/>
      <c r="K757" s="227"/>
      <c r="L757" s="227"/>
    </row>
    <row r="758">
      <c r="B758" s="183"/>
      <c r="J758" s="226"/>
      <c r="K758" s="227"/>
      <c r="L758" s="227"/>
    </row>
    <row r="759">
      <c r="B759" s="183"/>
      <c r="J759" s="226"/>
      <c r="K759" s="227"/>
      <c r="L759" s="227"/>
    </row>
    <row r="760">
      <c r="B760" s="183"/>
      <c r="J760" s="226"/>
      <c r="K760" s="227"/>
      <c r="L760" s="227"/>
    </row>
    <row r="761">
      <c r="B761" s="183"/>
      <c r="J761" s="226"/>
      <c r="K761" s="227"/>
      <c r="L761" s="227"/>
    </row>
    <row r="762">
      <c r="B762" s="183"/>
      <c r="J762" s="226"/>
      <c r="K762" s="227"/>
      <c r="L762" s="227"/>
    </row>
    <row r="763">
      <c r="B763" s="183"/>
      <c r="J763" s="226"/>
      <c r="K763" s="227"/>
      <c r="L763" s="227"/>
    </row>
    <row r="764">
      <c r="B764" s="183"/>
      <c r="J764" s="226"/>
      <c r="K764" s="227"/>
      <c r="L764" s="227"/>
    </row>
    <row r="765">
      <c r="B765" s="183"/>
      <c r="J765" s="226"/>
      <c r="K765" s="227"/>
      <c r="L765" s="227"/>
    </row>
    <row r="766">
      <c r="B766" s="183"/>
      <c r="J766" s="226"/>
      <c r="K766" s="227"/>
      <c r="L766" s="227"/>
    </row>
    <row r="767">
      <c r="B767" s="183"/>
      <c r="J767" s="226"/>
      <c r="K767" s="227"/>
      <c r="L767" s="227"/>
    </row>
    <row r="768">
      <c r="B768" s="183"/>
      <c r="J768" s="226"/>
      <c r="K768" s="227"/>
      <c r="L768" s="227"/>
    </row>
    <row r="769">
      <c r="B769" s="183"/>
      <c r="J769" s="226"/>
      <c r="K769" s="227"/>
      <c r="L769" s="227"/>
    </row>
    <row r="770">
      <c r="B770" s="183"/>
      <c r="J770" s="226"/>
      <c r="K770" s="227"/>
      <c r="L770" s="227"/>
    </row>
    <row r="771">
      <c r="B771" s="183"/>
      <c r="J771" s="226"/>
      <c r="K771" s="227"/>
      <c r="L771" s="227"/>
    </row>
    <row r="772">
      <c r="B772" s="183"/>
      <c r="J772" s="226"/>
      <c r="K772" s="227"/>
      <c r="L772" s="227"/>
    </row>
    <row r="773">
      <c r="B773" s="183"/>
      <c r="J773" s="226"/>
      <c r="K773" s="227"/>
      <c r="L773" s="227"/>
    </row>
    <row r="774">
      <c r="B774" s="183"/>
      <c r="J774" s="226"/>
      <c r="K774" s="227"/>
      <c r="L774" s="227"/>
    </row>
    <row r="775">
      <c r="B775" s="183"/>
      <c r="J775" s="226"/>
      <c r="K775" s="227"/>
      <c r="L775" s="227"/>
    </row>
    <row r="776">
      <c r="B776" s="183"/>
      <c r="J776" s="226"/>
      <c r="K776" s="227"/>
      <c r="L776" s="227"/>
    </row>
    <row r="777">
      <c r="B777" s="183"/>
      <c r="J777" s="226"/>
      <c r="K777" s="227"/>
      <c r="L777" s="227"/>
    </row>
    <row r="778">
      <c r="B778" s="183"/>
      <c r="J778" s="226"/>
      <c r="K778" s="227"/>
      <c r="L778" s="227"/>
    </row>
    <row r="779">
      <c r="B779" s="183"/>
      <c r="J779" s="226"/>
      <c r="K779" s="227"/>
      <c r="L779" s="227"/>
    </row>
    <row r="780">
      <c r="B780" s="183"/>
      <c r="J780" s="226"/>
      <c r="K780" s="227"/>
      <c r="L780" s="227"/>
    </row>
    <row r="781">
      <c r="B781" s="183"/>
      <c r="J781" s="226"/>
      <c r="K781" s="227"/>
      <c r="L781" s="227"/>
    </row>
    <row r="782">
      <c r="B782" s="183"/>
      <c r="J782" s="226"/>
      <c r="K782" s="227"/>
      <c r="L782" s="227"/>
    </row>
    <row r="783">
      <c r="B783" s="183"/>
      <c r="J783" s="226"/>
      <c r="K783" s="227"/>
      <c r="L783" s="227"/>
    </row>
    <row r="784">
      <c r="B784" s="183"/>
      <c r="J784" s="226"/>
      <c r="K784" s="227"/>
      <c r="L784" s="227"/>
    </row>
    <row r="785">
      <c r="B785" s="183"/>
      <c r="J785" s="226"/>
      <c r="K785" s="227"/>
      <c r="L785" s="227"/>
    </row>
    <row r="786">
      <c r="B786" s="183"/>
      <c r="J786" s="226"/>
      <c r="K786" s="227"/>
      <c r="L786" s="227"/>
    </row>
    <row r="787">
      <c r="B787" s="183"/>
      <c r="J787" s="226"/>
      <c r="K787" s="227"/>
      <c r="L787" s="227"/>
    </row>
    <row r="788">
      <c r="B788" s="183"/>
      <c r="J788" s="226"/>
      <c r="K788" s="227"/>
      <c r="L788" s="227"/>
    </row>
    <row r="789">
      <c r="B789" s="183"/>
      <c r="J789" s="226"/>
      <c r="K789" s="227"/>
      <c r="L789" s="227"/>
    </row>
    <row r="790">
      <c r="B790" s="183"/>
      <c r="J790" s="226"/>
      <c r="K790" s="227"/>
      <c r="L790" s="227"/>
    </row>
    <row r="791">
      <c r="B791" s="183"/>
      <c r="J791" s="226"/>
      <c r="K791" s="227"/>
      <c r="L791" s="227"/>
    </row>
    <row r="792">
      <c r="B792" s="183"/>
      <c r="J792" s="226"/>
      <c r="K792" s="227"/>
      <c r="L792" s="227"/>
    </row>
    <row r="793">
      <c r="B793" s="183"/>
      <c r="J793" s="226"/>
      <c r="K793" s="227"/>
      <c r="L793" s="227"/>
    </row>
    <row r="794">
      <c r="B794" s="183"/>
      <c r="J794" s="226"/>
      <c r="K794" s="227"/>
      <c r="L794" s="227"/>
    </row>
    <row r="795">
      <c r="B795" s="183"/>
      <c r="J795" s="226"/>
      <c r="K795" s="227"/>
      <c r="L795" s="227"/>
    </row>
    <row r="796">
      <c r="B796" s="183"/>
      <c r="J796" s="226"/>
      <c r="K796" s="227"/>
      <c r="L796" s="227"/>
    </row>
    <row r="797">
      <c r="B797" s="183"/>
      <c r="J797" s="226"/>
      <c r="K797" s="227"/>
      <c r="L797" s="227"/>
    </row>
    <row r="798">
      <c r="B798" s="183"/>
      <c r="J798" s="226"/>
      <c r="K798" s="227"/>
      <c r="L798" s="227"/>
    </row>
    <row r="799">
      <c r="B799" s="183"/>
      <c r="J799" s="226"/>
      <c r="K799" s="227"/>
      <c r="L799" s="227"/>
    </row>
    <row r="800">
      <c r="B800" s="183"/>
      <c r="J800" s="226"/>
      <c r="K800" s="227"/>
      <c r="L800" s="227"/>
    </row>
    <row r="801">
      <c r="B801" s="183"/>
      <c r="J801" s="226"/>
      <c r="K801" s="227"/>
      <c r="L801" s="227"/>
    </row>
    <row r="802">
      <c r="B802" s="183"/>
      <c r="J802" s="226"/>
      <c r="K802" s="227"/>
      <c r="L802" s="227"/>
    </row>
    <row r="803">
      <c r="B803" s="183"/>
      <c r="J803" s="226"/>
      <c r="K803" s="227"/>
      <c r="L803" s="227"/>
    </row>
    <row r="804">
      <c r="B804" s="183"/>
      <c r="J804" s="226"/>
      <c r="K804" s="227"/>
      <c r="L804" s="227"/>
    </row>
    <row r="805">
      <c r="B805" s="183"/>
      <c r="J805" s="226"/>
      <c r="K805" s="227"/>
      <c r="L805" s="227"/>
    </row>
    <row r="806">
      <c r="B806" s="183"/>
      <c r="J806" s="226"/>
      <c r="K806" s="227"/>
      <c r="L806" s="227"/>
    </row>
    <row r="807">
      <c r="B807" s="183"/>
      <c r="J807" s="226"/>
      <c r="K807" s="227"/>
      <c r="L807" s="227"/>
    </row>
    <row r="808">
      <c r="B808" s="183"/>
      <c r="J808" s="226"/>
      <c r="K808" s="227"/>
      <c r="L808" s="227"/>
    </row>
    <row r="809">
      <c r="B809" s="183"/>
      <c r="J809" s="226"/>
      <c r="K809" s="227"/>
      <c r="L809" s="227"/>
    </row>
    <row r="810">
      <c r="B810" s="183"/>
      <c r="J810" s="226"/>
      <c r="K810" s="227"/>
      <c r="L810" s="227"/>
    </row>
    <row r="811">
      <c r="B811" s="183"/>
      <c r="J811" s="226"/>
      <c r="K811" s="227"/>
      <c r="L811" s="227"/>
    </row>
    <row r="812">
      <c r="B812" s="183"/>
      <c r="J812" s="226"/>
      <c r="K812" s="227"/>
      <c r="L812" s="227"/>
    </row>
    <row r="813">
      <c r="B813" s="183"/>
      <c r="J813" s="226"/>
      <c r="K813" s="227"/>
      <c r="L813" s="227"/>
    </row>
    <row r="814">
      <c r="B814" s="183"/>
      <c r="J814" s="226"/>
      <c r="K814" s="227"/>
      <c r="L814" s="227"/>
    </row>
    <row r="815">
      <c r="B815" s="183"/>
      <c r="J815" s="226"/>
      <c r="K815" s="227"/>
      <c r="L815" s="227"/>
    </row>
    <row r="816">
      <c r="B816" s="183"/>
      <c r="J816" s="226"/>
      <c r="K816" s="227"/>
      <c r="L816" s="227"/>
    </row>
    <row r="817">
      <c r="B817" s="183"/>
      <c r="J817" s="226"/>
      <c r="K817" s="227"/>
      <c r="L817" s="227"/>
    </row>
    <row r="818">
      <c r="B818" s="183"/>
      <c r="J818" s="226"/>
      <c r="K818" s="227"/>
      <c r="L818" s="227"/>
    </row>
    <row r="819">
      <c r="B819" s="183"/>
      <c r="J819" s="226"/>
      <c r="K819" s="227"/>
      <c r="L819" s="227"/>
    </row>
    <row r="820">
      <c r="B820" s="183"/>
      <c r="J820" s="226"/>
      <c r="K820" s="227"/>
      <c r="L820" s="227"/>
    </row>
    <row r="821">
      <c r="B821" s="183"/>
      <c r="J821" s="226"/>
      <c r="K821" s="227"/>
      <c r="L821" s="227"/>
    </row>
    <row r="822">
      <c r="B822" s="183"/>
      <c r="J822" s="226"/>
      <c r="K822" s="227"/>
      <c r="L822" s="227"/>
    </row>
    <row r="823">
      <c r="B823" s="183"/>
      <c r="J823" s="226"/>
      <c r="K823" s="227"/>
      <c r="L823" s="227"/>
    </row>
    <row r="824">
      <c r="B824" s="183"/>
      <c r="J824" s="226"/>
      <c r="K824" s="227"/>
      <c r="L824" s="227"/>
    </row>
    <row r="825">
      <c r="B825" s="183"/>
      <c r="J825" s="226"/>
      <c r="K825" s="227"/>
      <c r="L825" s="227"/>
    </row>
    <row r="826">
      <c r="B826" s="183"/>
      <c r="J826" s="226"/>
      <c r="K826" s="227"/>
      <c r="L826" s="227"/>
    </row>
    <row r="827">
      <c r="B827" s="183"/>
      <c r="J827" s="226"/>
      <c r="K827" s="227"/>
      <c r="L827" s="227"/>
    </row>
    <row r="828">
      <c r="B828" s="183"/>
      <c r="J828" s="226"/>
      <c r="K828" s="227"/>
      <c r="L828" s="227"/>
    </row>
    <row r="829">
      <c r="B829" s="183"/>
      <c r="J829" s="226"/>
      <c r="K829" s="227"/>
      <c r="L829" s="227"/>
    </row>
    <row r="830">
      <c r="B830" s="183"/>
      <c r="J830" s="226"/>
      <c r="K830" s="227"/>
      <c r="L830" s="227"/>
    </row>
    <row r="831">
      <c r="B831" s="183"/>
      <c r="J831" s="226"/>
      <c r="K831" s="227"/>
      <c r="L831" s="227"/>
    </row>
    <row r="832">
      <c r="B832" s="183"/>
      <c r="J832" s="226"/>
      <c r="K832" s="227"/>
      <c r="L832" s="227"/>
    </row>
    <row r="833">
      <c r="B833" s="183"/>
      <c r="J833" s="226"/>
      <c r="K833" s="227"/>
      <c r="L833" s="227"/>
    </row>
    <row r="834">
      <c r="B834" s="183"/>
      <c r="J834" s="226"/>
      <c r="K834" s="227"/>
      <c r="L834" s="227"/>
    </row>
    <row r="835">
      <c r="B835" s="183"/>
      <c r="J835" s="226"/>
      <c r="K835" s="227"/>
      <c r="L835" s="227"/>
    </row>
    <row r="836">
      <c r="B836" s="183"/>
      <c r="J836" s="226"/>
      <c r="K836" s="227"/>
      <c r="L836" s="227"/>
    </row>
    <row r="837">
      <c r="B837" s="183"/>
      <c r="J837" s="226"/>
      <c r="K837" s="227"/>
      <c r="L837" s="227"/>
    </row>
    <row r="838">
      <c r="B838" s="183"/>
      <c r="J838" s="226"/>
      <c r="K838" s="227"/>
      <c r="L838" s="227"/>
    </row>
    <row r="839">
      <c r="B839" s="183"/>
      <c r="J839" s="226"/>
      <c r="K839" s="227"/>
      <c r="L839" s="227"/>
    </row>
    <row r="840">
      <c r="B840" s="183"/>
      <c r="J840" s="226"/>
      <c r="K840" s="227"/>
      <c r="L840" s="227"/>
    </row>
    <row r="841">
      <c r="B841" s="183"/>
      <c r="J841" s="226"/>
      <c r="K841" s="227"/>
      <c r="L841" s="227"/>
    </row>
    <row r="842">
      <c r="B842" s="183"/>
      <c r="J842" s="226"/>
      <c r="K842" s="227"/>
      <c r="L842" s="227"/>
    </row>
    <row r="843">
      <c r="B843" s="183"/>
      <c r="J843" s="226"/>
      <c r="K843" s="227"/>
      <c r="L843" s="227"/>
    </row>
    <row r="844">
      <c r="B844" s="183"/>
      <c r="J844" s="226"/>
      <c r="K844" s="227"/>
      <c r="L844" s="227"/>
    </row>
    <row r="845">
      <c r="B845" s="183"/>
      <c r="J845" s="226"/>
      <c r="K845" s="227"/>
      <c r="L845" s="227"/>
    </row>
    <row r="846">
      <c r="B846" s="183"/>
      <c r="J846" s="226"/>
      <c r="K846" s="227"/>
      <c r="L846" s="227"/>
    </row>
    <row r="847">
      <c r="B847" s="183"/>
      <c r="J847" s="226"/>
      <c r="K847" s="227"/>
      <c r="L847" s="227"/>
    </row>
    <row r="848">
      <c r="B848" s="183"/>
      <c r="J848" s="226"/>
      <c r="K848" s="227"/>
      <c r="L848" s="227"/>
    </row>
    <row r="849">
      <c r="B849" s="183"/>
      <c r="J849" s="226"/>
      <c r="K849" s="227"/>
      <c r="L849" s="227"/>
    </row>
    <row r="850">
      <c r="B850" s="183"/>
      <c r="J850" s="226"/>
      <c r="K850" s="227"/>
      <c r="L850" s="227"/>
    </row>
    <row r="851">
      <c r="B851" s="183"/>
      <c r="J851" s="226"/>
      <c r="K851" s="227"/>
      <c r="L851" s="227"/>
    </row>
    <row r="852">
      <c r="B852" s="183"/>
      <c r="J852" s="226"/>
      <c r="K852" s="227"/>
      <c r="L852" s="227"/>
    </row>
    <row r="853">
      <c r="B853" s="183"/>
      <c r="J853" s="226"/>
      <c r="K853" s="227"/>
      <c r="L853" s="227"/>
    </row>
    <row r="854">
      <c r="B854" s="183"/>
      <c r="J854" s="226"/>
      <c r="K854" s="227"/>
      <c r="L854" s="227"/>
    </row>
    <row r="855">
      <c r="B855" s="183"/>
      <c r="J855" s="226"/>
      <c r="K855" s="227"/>
      <c r="L855" s="227"/>
    </row>
    <row r="856">
      <c r="B856" s="183"/>
      <c r="J856" s="226"/>
      <c r="K856" s="227"/>
      <c r="L856" s="227"/>
    </row>
    <row r="857">
      <c r="B857" s="183"/>
      <c r="J857" s="226"/>
      <c r="K857" s="227"/>
      <c r="L857" s="227"/>
    </row>
    <row r="858">
      <c r="B858" s="183"/>
      <c r="J858" s="226"/>
      <c r="K858" s="227"/>
      <c r="L858" s="227"/>
    </row>
    <row r="859">
      <c r="B859" s="183"/>
      <c r="J859" s="226"/>
      <c r="K859" s="227"/>
      <c r="L859" s="227"/>
    </row>
    <row r="860">
      <c r="B860" s="183"/>
      <c r="J860" s="226"/>
      <c r="K860" s="227"/>
      <c r="L860" s="227"/>
    </row>
    <row r="861">
      <c r="B861" s="183"/>
      <c r="J861" s="226"/>
      <c r="K861" s="227"/>
      <c r="L861" s="227"/>
    </row>
    <row r="862">
      <c r="B862" s="183"/>
      <c r="J862" s="226"/>
      <c r="K862" s="227"/>
      <c r="L862" s="227"/>
    </row>
    <row r="863">
      <c r="B863" s="183"/>
      <c r="J863" s="226"/>
      <c r="K863" s="227"/>
      <c r="L863" s="227"/>
    </row>
    <row r="864">
      <c r="B864" s="183"/>
      <c r="J864" s="226"/>
      <c r="K864" s="227"/>
      <c r="L864" s="227"/>
    </row>
    <row r="865">
      <c r="B865" s="183"/>
      <c r="J865" s="226"/>
      <c r="K865" s="227"/>
      <c r="L865" s="227"/>
    </row>
    <row r="866">
      <c r="B866" s="183"/>
      <c r="J866" s="226"/>
      <c r="K866" s="227"/>
      <c r="L866" s="227"/>
    </row>
    <row r="867">
      <c r="B867" s="183"/>
      <c r="J867" s="226"/>
      <c r="K867" s="227"/>
      <c r="L867" s="227"/>
    </row>
    <row r="868">
      <c r="B868" s="183"/>
      <c r="J868" s="226"/>
      <c r="K868" s="227"/>
      <c r="L868" s="227"/>
    </row>
    <row r="869">
      <c r="B869" s="183"/>
      <c r="J869" s="226"/>
      <c r="K869" s="227"/>
      <c r="L869" s="227"/>
    </row>
    <row r="870">
      <c r="B870" s="183"/>
      <c r="J870" s="226"/>
      <c r="K870" s="227"/>
      <c r="L870" s="227"/>
    </row>
    <row r="871">
      <c r="B871" s="183"/>
      <c r="J871" s="226"/>
      <c r="K871" s="227"/>
      <c r="L871" s="227"/>
    </row>
    <row r="872">
      <c r="B872" s="183"/>
      <c r="J872" s="226"/>
      <c r="K872" s="227"/>
      <c r="L872" s="227"/>
    </row>
    <row r="873">
      <c r="B873" s="183"/>
      <c r="J873" s="226"/>
      <c r="K873" s="227"/>
      <c r="L873" s="227"/>
    </row>
    <row r="874">
      <c r="B874" s="183"/>
      <c r="J874" s="226"/>
      <c r="K874" s="227"/>
      <c r="L874" s="227"/>
    </row>
    <row r="875">
      <c r="B875" s="183"/>
      <c r="J875" s="226"/>
      <c r="K875" s="227"/>
      <c r="L875" s="227"/>
    </row>
    <row r="876">
      <c r="B876" s="183"/>
      <c r="J876" s="226"/>
      <c r="K876" s="227"/>
      <c r="L876" s="227"/>
    </row>
    <row r="877">
      <c r="B877" s="183"/>
      <c r="J877" s="226"/>
      <c r="K877" s="227"/>
      <c r="L877" s="227"/>
    </row>
    <row r="878">
      <c r="B878" s="183"/>
      <c r="J878" s="226"/>
      <c r="K878" s="227"/>
      <c r="L878" s="227"/>
    </row>
    <row r="879">
      <c r="B879" s="183"/>
      <c r="J879" s="226"/>
      <c r="K879" s="227"/>
      <c r="L879" s="227"/>
    </row>
    <row r="880">
      <c r="B880" s="183"/>
      <c r="J880" s="226"/>
      <c r="K880" s="227"/>
      <c r="L880" s="227"/>
    </row>
    <row r="881">
      <c r="B881" s="183"/>
      <c r="J881" s="226"/>
      <c r="K881" s="227"/>
      <c r="L881" s="227"/>
    </row>
    <row r="882">
      <c r="B882" s="183"/>
      <c r="J882" s="226"/>
      <c r="K882" s="227"/>
      <c r="L882" s="227"/>
    </row>
    <row r="883">
      <c r="B883" s="183"/>
      <c r="J883" s="226"/>
      <c r="K883" s="227"/>
      <c r="L883" s="227"/>
    </row>
    <row r="884">
      <c r="B884" s="183"/>
      <c r="J884" s="226"/>
      <c r="K884" s="227"/>
      <c r="L884" s="227"/>
    </row>
    <row r="885">
      <c r="B885" s="183"/>
      <c r="J885" s="226"/>
      <c r="K885" s="227"/>
      <c r="L885" s="227"/>
    </row>
    <row r="886">
      <c r="B886" s="183"/>
      <c r="J886" s="226"/>
      <c r="K886" s="227"/>
      <c r="L886" s="227"/>
    </row>
    <row r="887">
      <c r="B887" s="183"/>
      <c r="J887" s="226"/>
      <c r="K887" s="227"/>
      <c r="L887" s="227"/>
    </row>
    <row r="888">
      <c r="B888" s="183"/>
      <c r="J888" s="226"/>
      <c r="K888" s="227"/>
      <c r="L888" s="227"/>
    </row>
    <row r="889">
      <c r="B889" s="183"/>
      <c r="J889" s="226"/>
      <c r="K889" s="227"/>
      <c r="L889" s="227"/>
    </row>
    <row r="890">
      <c r="B890" s="183"/>
      <c r="J890" s="226"/>
      <c r="K890" s="227"/>
      <c r="L890" s="227"/>
    </row>
    <row r="891">
      <c r="B891" s="183"/>
      <c r="J891" s="226"/>
      <c r="K891" s="227"/>
      <c r="L891" s="227"/>
    </row>
    <row r="892">
      <c r="B892" s="183"/>
      <c r="J892" s="226"/>
      <c r="K892" s="227"/>
      <c r="L892" s="227"/>
    </row>
    <row r="893">
      <c r="B893" s="183"/>
      <c r="J893" s="226"/>
      <c r="K893" s="227"/>
      <c r="L893" s="227"/>
    </row>
    <row r="894">
      <c r="B894" s="183"/>
      <c r="J894" s="226"/>
      <c r="K894" s="227"/>
      <c r="L894" s="227"/>
    </row>
    <row r="895">
      <c r="B895" s="183"/>
      <c r="J895" s="226"/>
      <c r="K895" s="227"/>
      <c r="L895" s="227"/>
    </row>
    <row r="896">
      <c r="B896" s="183"/>
      <c r="J896" s="226"/>
      <c r="K896" s="227"/>
      <c r="L896" s="227"/>
    </row>
    <row r="897">
      <c r="B897" s="183"/>
      <c r="J897" s="226"/>
      <c r="K897" s="227"/>
      <c r="L897" s="227"/>
    </row>
    <row r="898">
      <c r="B898" s="183"/>
      <c r="J898" s="226"/>
      <c r="K898" s="227"/>
      <c r="L898" s="227"/>
    </row>
    <row r="899">
      <c r="B899" s="183"/>
      <c r="J899" s="226"/>
      <c r="K899" s="227"/>
      <c r="L899" s="227"/>
    </row>
    <row r="900">
      <c r="B900" s="183"/>
      <c r="J900" s="226"/>
      <c r="K900" s="227"/>
      <c r="L900" s="227"/>
    </row>
    <row r="901">
      <c r="B901" s="183"/>
      <c r="J901" s="226"/>
      <c r="K901" s="227"/>
      <c r="L901" s="227"/>
    </row>
    <row r="902">
      <c r="B902" s="183"/>
      <c r="J902" s="226"/>
      <c r="K902" s="227"/>
      <c r="L902" s="227"/>
    </row>
    <row r="903">
      <c r="B903" s="183"/>
      <c r="J903" s="226"/>
      <c r="K903" s="227"/>
      <c r="L903" s="227"/>
    </row>
    <row r="904">
      <c r="B904" s="183"/>
      <c r="J904" s="226"/>
      <c r="K904" s="227"/>
      <c r="L904" s="227"/>
    </row>
    <row r="905">
      <c r="B905" s="183"/>
      <c r="J905" s="226"/>
      <c r="K905" s="227"/>
      <c r="L905" s="227"/>
    </row>
    <row r="906">
      <c r="B906" s="183"/>
      <c r="J906" s="226"/>
      <c r="K906" s="227"/>
      <c r="L906" s="227"/>
    </row>
    <row r="907">
      <c r="B907" s="183"/>
      <c r="J907" s="226"/>
      <c r="K907" s="227"/>
      <c r="L907" s="227"/>
    </row>
    <row r="908">
      <c r="B908" s="183"/>
      <c r="J908" s="226"/>
      <c r="K908" s="227"/>
      <c r="L908" s="227"/>
    </row>
    <row r="909">
      <c r="B909" s="183"/>
      <c r="J909" s="226"/>
      <c r="K909" s="227"/>
      <c r="L909" s="227"/>
    </row>
    <row r="910">
      <c r="B910" s="183"/>
      <c r="J910" s="226"/>
      <c r="K910" s="227"/>
      <c r="L910" s="227"/>
    </row>
    <row r="911">
      <c r="B911" s="183"/>
      <c r="J911" s="226"/>
      <c r="K911" s="227"/>
      <c r="L911" s="227"/>
    </row>
    <row r="912">
      <c r="B912" s="183"/>
      <c r="J912" s="226"/>
      <c r="K912" s="227"/>
      <c r="L912" s="227"/>
    </row>
    <row r="913">
      <c r="B913" s="183"/>
      <c r="J913" s="226"/>
      <c r="K913" s="227"/>
      <c r="L913" s="227"/>
    </row>
    <row r="914">
      <c r="B914" s="183"/>
      <c r="J914" s="226"/>
      <c r="K914" s="227"/>
      <c r="L914" s="227"/>
    </row>
    <row r="915">
      <c r="B915" s="183"/>
      <c r="J915" s="226"/>
      <c r="K915" s="227"/>
      <c r="L915" s="227"/>
    </row>
    <row r="916">
      <c r="B916" s="183"/>
      <c r="J916" s="226"/>
      <c r="K916" s="227"/>
      <c r="L916" s="227"/>
    </row>
    <row r="917">
      <c r="B917" s="183"/>
      <c r="J917" s="226"/>
      <c r="K917" s="227"/>
      <c r="L917" s="227"/>
    </row>
    <row r="918">
      <c r="B918" s="183"/>
      <c r="J918" s="226"/>
      <c r="K918" s="227"/>
      <c r="L918" s="227"/>
    </row>
    <row r="919">
      <c r="B919" s="183"/>
      <c r="J919" s="226"/>
      <c r="K919" s="227"/>
      <c r="L919" s="227"/>
    </row>
    <row r="920">
      <c r="B920" s="183"/>
      <c r="J920" s="226"/>
      <c r="K920" s="227"/>
      <c r="L920" s="227"/>
    </row>
    <row r="921">
      <c r="B921" s="183"/>
      <c r="J921" s="226"/>
      <c r="K921" s="227"/>
      <c r="L921" s="227"/>
    </row>
    <row r="922">
      <c r="B922" s="183"/>
      <c r="J922" s="226"/>
      <c r="K922" s="227"/>
      <c r="L922" s="227"/>
    </row>
    <row r="923">
      <c r="B923" s="183"/>
      <c r="J923" s="226"/>
      <c r="K923" s="227"/>
      <c r="L923" s="227"/>
    </row>
    <row r="924">
      <c r="B924" s="183"/>
      <c r="J924" s="226"/>
      <c r="K924" s="227"/>
      <c r="L924" s="227"/>
    </row>
    <row r="925">
      <c r="B925" s="183"/>
      <c r="J925" s="226"/>
      <c r="K925" s="227"/>
      <c r="L925" s="227"/>
    </row>
    <row r="926">
      <c r="B926" s="183"/>
      <c r="J926" s="226"/>
      <c r="K926" s="227"/>
      <c r="L926" s="227"/>
    </row>
    <row r="927">
      <c r="B927" s="183"/>
      <c r="J927" s="226"/>
      <c r="K927" s="227"/>
      <c r="L927" s="227"/>
    </row>
    <row r="928">
      <c r="B928" s="183"/>
      <c r="J928" s="226"/>
      <c r="K928" s="227"/>
      <c r="L928" s="227"/>
    </row>
    <row r="929">
      <c r="B929" s="183"/>
      <c r="J929" s="226"/>
      <c r="K929" s="227"/>
      <c r="L929" s="227"/>
    </row>
    <row r="930">
      <c r="B930" s="183"/>
      <c r="J930" s="226"/>
      <c r="K930" s="227"/>
      <c r="L930" s="227"/>
    </row>
    <row r="931">
      <c r="B931" s="183"/>
      <c r="J931" s="226"/>
      <c r="K931" s="227"/>
      <c r="L931" s="227"/>
    </row>
    <row r="932">
      <c r="B932" s="183"/>
      <c r="J932" s="226"/>
      <c r="K932" s="227"/>
      <c r="L932" s="227"/>
    </row>
    <row r="933">
      <c r="B933" s="183"/>
      <c r="J933" s="226"/>
      <c r="K933" s="227"/>
      <c r="L933" s="227"/>
    </row>
    <row r="934">
      <c r="B934" s="183"/>
      <c r="J934" s="226"/>
      <c r="K934" s="227"/>
      <c r="L934" s="227"/>
    </row>
    <row r="935">
      <c r="B935" s="183"/>
      <c r="J935" s="226"/>
      <c r="K935" s="227"/>
      <c r="L935" s="227"/>
    </row>
    <row r="936">
      <c r="B936" s="183"/>
      <c r="J936" s="226"/>
      <c r="K936" s="227"/>
      <c r="L936" s="227"/>
    </row>
    <row r="937">
      <c r="B937" s="183"/>
      <c r="J937" s="226"/>
      <c r="K937" s="227"/>
      <c r="L937" s="227"/>
    </row>
    <row r="938">
      <c r="B938" s="183"/>
      <c r="J938" s="226"/>
      <c r="K938" s="227"/>
      <c r="L938" s="227"/>
    </row>
    <row r="939">
      <c r="B939" s="183"/>
      <c r="J939" s="226"/>
      <c r="K939" s="227"/>
      <c r="L939" s="227"/>
    </row>
    <row r="940">
      <c r="B940" s="183"/>
      <c r="J940" s="226"/>
      <c r="K940" s="227"/>
      <c r="L940" s="227"/>
    </row>
    <row r="941">
      <c r="B941" s="183"/>
      <c r="J941" s="226"/>
      <c r="K941" s="227"/>
      <c r="L941" s="227"/>
    </row>
    <row r="942">
      <c r="B942" s="183"/>
      <c r="J942" s="226"/>
      <c r="K942" s="227"/>
      <c r="L942" s="227"/>
    </row>
    <row r="943">
      <c r="B943" s="183"/>
      <c r="J943" s="226"/>
      <c r="K943" s="227"/>
      <c r="L943" s="227"/>
    </row>
    <row r="944">
      <c r="B944" s="183"/>
      <c r="J944" s="226"/>
      <c r="K944" s="227"/>
      <c r="L944" s="227"/>
    </row>
    <row r="945">
      <c r="B945" s="183"/>
      <c r="J945" s="226"/>
      <c r="K945" s="227"/>
      <c r="L945" s="227"/>
    </row>
    <row r="946">
      <c r="B946" s="183"/>
      <c r="J946" s="226"/>
      <c r="K946" s="227"/>
      <c r="L946" s="227"/>
    </row>
    <row r="947">
      <c r="B947" s="183"/>
      <c r="J947" s="226"/>
      <c r="K947" s="227"/>
      <c r="L947" s="227"/>
    </row>
    <row r="948">
      <c r="B948" s="183"/>
      <c r="J948" s="226"/>
      <c r="K948" s="227"/>
      <c r="L948" s="227"/>
    </row>
    <row r="949">
      <c r="B949" s="183"/>
      <c r="J949" s="226"/>
      <c r="K949" s="227"/>
      <c r="L949" s="227"/>
    </row>
    <row r="950">
      <c r="B950" s="183"/>
      <c r="J950" s="226"/>
      <c r="K950" s="227"/>
      <c r="L950" s="227"/>
    </row>
    <row r="951">
      <c r="B951" s="183"/>
      <c r="J951" s="226"/>
      <c r="K951" s="227"/>
      <c r="L951" s="227"/>
    </row>
    <row r="952">
      <c r="B952" s="183"/>
      <c r="J952" s="226"/>
      <c r="K952" s="227"/>
      <c r="L952" s="227"/>
    </row>
    <row r="953">
      <c r="B953" s="183"/>
      <c r="J953" s="226"/>
      <c r="K953" s="227"/>
      <c r="L953" s="227"/>
    </row>
    <row r="954">
      <c r="B954" s="183"/>
      <c r="J954" s="226"/>
      <c r="K954" s="227"/>
      <c r="L954" s="227"/>
    </row>
    <row r="955">
      <c r="B955" s="183"/>
      <c r="J955" s="226"/>
      <c r="K955" s="227"/>
      <c r="L955" s="227"/>
    </row>
    <row r="956">
      <c r="B956" s="183"/>
      <c r="J956" s="226"/>
      <c r="K956" s="227"/>
      <c r="L956" s="227"/>
    </row>
    <row r="957">
      <c r="B957" s="183"/>
      <c r="J957" s="226"/>
      <c r="K957" s="227"/>
      <c r="L957" s="227"/>
    </row>
    <row r="958">
      <c r="B958" s="183"/>
      <c r="J958" s="226"/>
      <c r="K958" s="227"/>
      <c r="L958" s="227"/>
    </row>
    <row r="959">
      <c r="B959" s="183"/>
      <c r="J959" s="226"/>
      <c r="K959" s="227"/>
      <c r="L959" s="227"/>
    </row>
    <row r="960">
      <c r="B960" s="183"/>
      <c r="J960" s="226"/>
      <c r="K960" s="227"/>
      <c r="L960" s="227"/>
    </row>
    <row r="961">
      <c r="B961" s="183"/>
      <c r="J961" s="226"/>
      <c r="K961" s="227"/>
      <c r="L961" s="227"/>
    </row>
    <row r="962">
      <c r="B962" s="183"/>
      <c r="J962" s="226"/>
      <c r="K962" s="227"/>
      <c r="L962" s="227"/>
    </row>
    <row r="963">
      <c r="B963" s="183"/>
      <c r="J963" s="226"/>
      <c r="K963" s="227"/>
      <c r="L963" s="227"/>
    </row>
    <row r="964">
      <c r="B964" s="183"/>
      <c r="J964" s="226"/>
      <c r="K964" s="227"/>
      <c r="L964" s="227"/>
    </row>
    <row r="965">
      <c r="B965" s="183"/>
      <c r="J965" s="226"/>
      <c r="K965" s="227"/>
      <c r="L965" s="227"/>
    </row>
    <row r="966">
      <c r="B966" s="183"/>
      <c r="J966" s="226"/>
      <c r="K966" s="227"/>
      <c r="L966" s="227"/>
    </row>
    <row r="967">
      <c r="B967" s="183"/>
      <c r="J967" s="226"/>
      <c r="K967" s="227"/>
      <c r="L967" s="227"/>
    </row>
    <row r="968">
      <c r="B968" s="183"/>
      <c r="J968" s="226"/>
      <c r="K968" s="227"/>
      <c r="L968" s="227"/>
    </row>
    <row r="969">
      <c r="B969" s="183"/>
      <c r="J969" s="226"/>
      <c r="K969" s="227"/>
      <c r="L969" s="227"/>
    </row>
    <row r="970">
      <c r="B970" s="183"/>
      <c r="J970" s="226"/>
      <c r="K970" s="227"/>
      <c r="L970" s="227"/>
    </row>
    <row r="971">
      <c r="B971" s="183"/>
      <c r="J971" s="226"/>
      <c r="K971" s="227"/>
      <c r="L971" s="227"/>
    </row>
    <row r="972">
      <c r="B972" s="183"/>
      <c r="J972" s="226"/>
      <c r="K972" s="227"/>
      <c r="L972" s="227"/>
    </row>
    <row r="973">
      <c r="B973" s="183"/>
      <c r="J973" s="226"/>
      <c r="K973" s="227"/>
      <c r="L973" s="227"/>
    </row>
    <row r="974">
      <c r="B974" s="183"/>
      <c r="J974" s="226"/>
      <c r="K974" s="227"/>
      <c r="L974" s="227"/>
    </row>
    <row r="975">
      <c r="B975" s="183"/>
      <c r="J975" s="226"/>
      <c r="K975" s="227"/>
      <c r="L975" s="227"/>
    </row>
    <row r="976">
      <c r="B976" s="183"/>
      <c r="J976" s="226"/>
      <c r="K976" s="227"/>
      <c r="L976" s="227"/>
    </row>
    <row r="977">
      <c r="B977" s="183"/>
      <c r="J977" s="226"/>
      <c r="K977" s="227"/>
      <c r="L977" s="227"/>
    </row>
    <row r="978">
      <c r="B978" s="183"/>
      <c r="J978" s="226"/>
      <c r="K978" s="227"/>
      <c r="L978" s="227"/>
    </row>
    <row r="979">
      <c r="B979" s="183"/>
      <c r="J979" s="226"/>
      <c r="K979" s="227"/>
      <c r="L979" s="227"/>
    </row>
    <row r="980">
      <c r="B980" s="183"/>
      <c r="J980" s="226"/>
      <c r="K980" s="227"/>
      <c r="L980" s="227"/>
    </row>
    <row r="981">
      <c r="B981" s="183"/>
      <c r="J981" s="226"/>
      <c r="K981" s="227"/>
      <c r="L981" s="227"/>
    </row>
    <row r="982">
      <c r="B982" s="183"/>
      <c r="J982" s="226"/>
      <c r="K982" s="227"/>
      <c r="L982" s="227"/>
    </row>
    <row r="983">
      <c r="B983" s="183"/>
      <c r="J983" s="226"/>
      <c r="K983" s="227"/>
      <c r="L983" s="227"/>
    </row>
    <row r="984">
      <c r="B984" s="183"/>
      <c r="J984" s="226"/>
      <c r="K984" s="227"/>
      <c r="L984" s="227"/>
    </row>
    <row r="985">
      <c r="B985" s="183"/>
      <c r="J985" s="226"/>
      <c r="K985" s="227"/>
      <c r="L985" s="227"/>
    </row>
    <row r="986">
      <c r="B986" s="183"/>
      <c r="J986" s="226"/>
      <c r="K986" s="227"/>
      <c r="L986" s="227"/>
    </row>
    <row r="987">
      <c r="B987" s="183"/>
      <c r="J987" s="226"/>
      <c r="K987" s="227"/>
      <c r="L987" s="227"/>
    </row>
    <row r="988">
      <c r="B988" s="183"/>
      <c r="J988" s="226"/>
      <c r="K988" s="227"/>
      <c r="L988" s="227"/>
    </row>
    <row r="989">
      <c r="B989" s="183"/>
      <c r="J989" s="226"/>
      <c r="K989" s="227"/>
      <c r="L989" s="227"/>
    </row>
    <row r="990">
      <c r="B990" s="183"/>
      <c r="J990" s="226"/>
      <c r="K990" s="227"/>
      <c r="L990" s="227"/>
    </row>
    <row r="991">
      <c r="B991" s="183"/>
      <c r="J991" s="226"/>
      <c r="K991" s="227"/>
      <c r="L991" s="227"/>
    </row>
    <row r="992">
      <c r="B992" s="183"/>
      <c r="J992" s="226"/>
      <c r="K992" s="227"/>
      <c r="L992" s="227"/>
    </row>
    <row r="993">
      <c r="B993" s="183"/>
      <c r="J993" s="226"/>
      <c r="K993" s="227"/>
      <c r="L993" s="227"/>
    </row>
    <row r="994">
      <c r="B994" s="183"/>
      <c r="J994" s="226"/>
      <c r="K994" s="227"/>
      <c r="L994" s="227"/>
    </row>
    <row r="995">
      <c r="B995" s="183"/>
      <c r="J995" s="226"/>
      <c r="K995" s="227"/>
      <c r="L995" s="227"/>
    </row>
    <row r="996">
      <c r="B996" s="183"/>
      <c r="J996" s="226"/>
      <c r="K996" s="227"/>
      <c r="L996" s="227"/>
    </row>
    <row r="997">
      <c r="B997" s="183"/>
      <c r="J997" s="226"/>
      <c r="K997" s="227"/>
      <c r="L997" s="227"/>
    </row>
    <row r="998">
      <c r="B998" s="183"/>
      <c r="J998" s="226"/>
      <c r="K998" s="227"/>
      <c r="L998" s="227"/>
    </row>
    <row r="999">
      <c r="B999" s="183"/>
      <c r="J999" s="226"/>
      <c r="K999" s="227"/>
      <c r="L999" s="227"/>
    </row>
  </sheetData>
  <hyperlinks>
    <hyperlink r:id="rId1" ref="H3"/>
    <hyperlink r:id="rId2" ref="P3"/>
    <hyperlink r:id="rId3" ref="P4"/>
    <hyperlink r:id="rId4" ref="H5"/>
    <hyperlink r:id="rId5" ref="P5"/>
    <hyperlink r:id="rId6" ref="H6"/>
    <hyperlink r:id="rId7" ref="P6"/>
    <hyperlink r:id="rId8" ref="H7"/>
    <hyperlink r:id="rId9" ref="K7"/>
    <hyperlink r:id="rId10" ref="P7"/>
    <hyperlink r:id="rId11" ref="H8"/>
    <hyperlink r:id="rId12" ref="P8"/>
    <hyperlink r:id="rId13" ref="H9"/>
    <hyperlink r:id="rId14" ref="P9"/>
    <hyperlink r:id="rId15" ref="P10"/>
    <hyperlink r:id="rId16" ref="H11"/>
    <hyperlink r:id="rId17" ref="P11"/>
    <hyperlink r:id="rId18" ref="H12"/>
    <hyperlink r:id="rId19" ref="P12"/>
    <hyperlink r:id="rId20" ref="H13"/>
    <hyperlink r:id="rId21" ref="P13"/>
    <hyperlink r:id="rId22" ref="H14"/>
    <hyperlink r:id="rId23" ref="P14"/>
    <hyperlink r:id="rId24" ref="H15"/>
    <hyperlink r:id="rId25" ref="K15"/>
    <hyperlink r:id="rId26" ref="P15"/>
    <hyperlink r:id="rId27" ref="H16"/>
    <hyperlink r:id="rId28" ref="P16"/>
    <hyperlink r:id="rId29" ref="H17"/>
    <hyperlink r:id="rId30" ref="P17"/>
    <hyperlink r:id="rId31" ref="Q17"/>
    <hyperlink r:id="rId32" ref="H18"/>
    <hyperlink r:id="rId33" ref="P18"/>
    <hyperlink r:id="rId34" ref="Q18"/>
    <hyperlink r:id="rId35" location="v=onepage&amp;q=Dracunculus%20mediensis%20infectious%20dose&amp;f=false" ref="H19"/>
    <hyperlink r:id="rId36" ref="P19"/>
    <hyperlink r:id="rId37" ref="P20"/>
    <hyperlink r:id="rId38" ref="P21"/>
    <hyperlink r:id="rId39" location="v=onepage&amp;q=Dracunculus%20mediensis%20infectious%20dose&amp;f=false" ref="H22"/>
    <hyperlink r:id="rId40" ref="P22"/>
    <hyperlink r:id="rId41" ref="H23"/>
    <hyperlink r:id="rId42" ref="P23"/>
    <hyperlink r:id="rId43" ref="H24"/>
    <hyperlink r:id="rId44" ref="P24"/>
    <hyperlink r:id="rId45" ref="H25"/>
    <hyperlink r:id="rId46" ref="P25"/>
    <hyperlink r:id="rId47" ref="H26"/>
    <hyperlink r:id="rId48" ref="P26"/>
    <hyperlink r:id="rId49" ref="H27"/>
    <hyperlink r:id="rId50" ref="P27"/>
    <hyperlink r:id="rId51" ref="H28"/>
    <hyperlink r:id="rId52" ref="P28"/>
    <hyperlink r:id="rId53" ref="P29"/>
    <hyperlink r:id="rId54" ref="H30"/>
    <hyperlink r:id="rId55" ref="P30"/>
    <hyperlink r:id="rId56" ref="H31"/>
    <hyperlink r:id="rId57" ref="P31"/>
    <hyperlink r:id="rId58" ref="H32"/>
    <hyperlink r:id="rId59" ref="P32"/>
    <hyperlink r:id="rId60" ref="H33"/>
    <hyperlink r:id="rId61" ref="P33"/>
    <hyperlink r:id="rId62" ref="H34"/>
    <hyperlink r:id="rId63" ref="P34"/>
    <hyperlink r:id="rId64" ref="Q34"/>
    <hyperlink r:id="rId65" ref="H35"/>
    <hyperlink r:id="rId66" ref="P35"/>
    <hyperlink r:id="rId67" ref="Q35"/>
    <hyperlink r:id="rId68" ref="H36"/>
    <hyperlink r:id="rId69" ref="P36"/>
    <hyperlink r:id="rId70" ref="H37"/>
    <hyperlink r:id="rId71" ref="P37"/>
    <hyperlink r:id="rId72" ref="H38"/>
    <hyperlink r:id="rId73" ref="P38"/>
    <hyperlink r:id="rId74" ref="H39"/>
    <hyperlink r:id="rId75" ref="P39"/>
    <hyperlink r:id="rId76" ref="H40"/>
    <hyperlink r:id="rId77" ref="P40"/>
    <hyperlink r:id="rId78" ref="H41"/>
    <hyperlink r:id="rId79" ref="P41"/>
    <hyperlink r:id="rId80" ref="H42"/>
    <hyperlink r:id="rId81" ref="P42"/>
    <hyperlink r:id="rId82" ref="H43"/>
    <hyperlink r:id="rId83" ref="P43"/>
    <hyperlink r:id="rId84" ref="Q43"/>
    <hyperlink r:id="rId85" ref="P44"/>
    <hyperlink r:id="rId86" ref="H45"/>
    <hyperlink r:id="rId87" ref="K45"/>
    <hyperlink r:id="rId88" ref="P45"/>
    <hyperlink r:id="rId89" ref="H46"/>
    <hyperlink r:id="rId90" ref="L46"/>
    <hyperlink r:id="rId91" ref="P46"/>
    <hyperlink r:id="rId92" ref="H47"/>
    <hyperlink r:id="rId93" ref="L47"/>
    <hyperlink r:id="rId94" ref="P47"/>
    <hyperlink r:id="rId95" ref="H48"/>
    <hyperlink r:id="rId96" ref="P48"/>
    <hyperlink r:id="rId97" ref="P49"/>
    <hyperlink r:id="rId98" ref="Q49"/>
    <hyperlink r:id="rId99" ref="J50"/>
    <hyperlink r:id="rId100" ref="P50"/>
    <hyperlink r:id="rId101" ref="Q50"/>
    <hyperlink r:id="rId102" ref="P51"/>
    <hyperlink r:id="rId103" ref="H52"/>
    <hyperlink r:id="rId104" ref="P52"/>
    <hyperlink r:id="rId105" ref="H53"/>
    <hyperlink r:id="rId106" ref="K53"/>
    <hyperlink r:id="rId107" ref="P53"/>
    <hyperlink r:id="rId108" ref="Q53"/>
    <hyperlink r:id="rId109" ref="H54"/>
    <hyperlink r:id="rId110" ref="K54"/>
    <hyperlink r:id="rId111" ref="P54"/>
    <hyperlink r:id="rId112" ref="P55"/>
    <hyperlink r:id="rId113" ref="Q55"/>
    <hyperlink r:id="rId114" ref="H56"/>
    <hyperlink r:id="rId115" ref="P56"/>
    <hyperlink r:id="rId116" ref="Q56"/>
    <hyperlink r:id="rId117" location="v=onepage&amp;q=Dracunculus%20mediensis%20infectious%20dose&amp;f=false" ref="H57"/>
    <hyperlink r:id="rId118" ref="P57"/>
    <hyperlink r:id="rId119" ref="Q57"/>
    <hyperlink r:id="rId120" ref="H58"/>
    <hyperlink r:id="rId121" ref="P58"/>
    <hyperlink r:id="rId122" ref="Q58"/>
    <hyperlink r:id="rId123" ref="H59"/>
    <hyperlink r:id="rId124" ref="P59"/>
    <hyperlink r:id="rId125" ref="Q59"/>
    <hyperlink r:id="rId126" ref="H60"/>
    <hyperlink r:id="rId127" ref="P60"/>
    <hyperlink r:id="rId128" ref="Q60"/>
    <hyperlink r:id="rId129" ref="H61"/>
    <hyperlink r:id="rId130" ref="P61"/>
    <hyperlink r:id="rId131" ref="H62"/>
    <hyperlink r:id="rId132" ref="P62"/>
    <hyperlink r:id="rId133" ref="P63"/>
    <hyperlink r:id="rId134" ref="H64"/>
    <hyperlink r:id="rId135" ref="P64"/>
    <hyperlink r:id="rId136" ref="H65"/>
    <hyperlink r:id="rId137" ref="P65"/>
    <hyperlink r:id="rId138" ref="H66"/>
    <hyperlink r:id="rId139" ref="P66"/>
    <hyperlink r:id="rId140" ref="H67"/>
    <hyperlink r:id="rId141" ref="P67"/>
    <hyperlink r:id="rId142" ref="H68"/>
    <hyperlink r:id="rId143" ref="P68"/>
    <hyperlink r:id="rId144" ref="H69"/>
    <hyperlink r:id="rId145" ref="P69"/>
    <hyperlink r:id="rId146" ref="H70"/>
    <hyperlink r:id="rId147" location="cite_note-1" ref="P70"/>
    <hyperlink r:id="rId148" ref="Q70"/>
    <hyperlink r:id="rId149" ref="H71"/>
    <hyperlink r:id="rId150" ref="P71"/>
    <hyperlink r:id="rId151" ref="Q71"/>
    <hyperlink r:id="rId152" ref="H72"/>
    <hyperlink r:id="rId153" ref="J72"/>
    <hyperlink r:id="rId154" ref="P72"/>
    <hyperlink r:id="rId155" ref="Q72"/>
    <hyperlink r:id="rId156" ref="P73"/>
    <hyperlink r:id="rId157" ref="P74"/>
    <hyperlink r:id="rId158" ref="H75"/>
    <hyperlink r:id="rId159" ref="P75"/>
    <hyperlink r:id="rId160" ref="H76"/>
    <hyperlink r:id="rId161" ref="P76"/>
    <hyperlink r:id="rId162" ref="H77"/>
    <hyperlink r:id="rId163" ref="P77"/>
    <hyperlink r:id="rId164" ref="H78"/>
    <hyperlink r:id="rId165" ref="P78"/>
    <hyperlink r:id="rId166" ref="Q78"/>
    <hyperlink r:id="rId167" ref="H79"/>
    <hyperlink r:id="rId168" ref="P79"/>
    <hyperlink r:id="rId169" ref="H80"/>
    <hyperlink r:id="rId170" ref="P80"/>
    <hyperlink r:id="rId171" ref="Q80"/>
  </hyperlinks>
  <drawing r:id="rId17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9"/>
    <col customWidth="1" min="2" max="2" width="24.29"/>
    <col customWidth="1" min="3" max="3" width="23.57"/>
    <col customWidth="1" min="4" max="8" width="15.71"/>
    <col customWidth="1" min="9" max="9" width="41.86"/>
    <col customWidth="1" min="10" max="13" width="14.71"/>
  </cols>
  <sheetData>
    <row r="1">
      <c r="A1" s="155" t="s">
        <v>23</v>
      </c>
      <c r="B1" s="155" t="s">
        <v>24</v>
      </c>
      <c r="C1" s="156" t="s">
        <v>25</v>
      </c>
      <c r="D1" s="109" t="s">
        <v>48</v>
      </c>
      <c r="E1" s="109" t="s">
        <v>49</v>
      </c>
      <c r="F1" s="164" t="s">
        <v>50</v>
      </c>
      <c r="G1" s="165" t="s">
        <v>51</v>
      </c>
      <c r="H1" s="165" t="s">
        <v>52</v>
      </c>
      <c r="I1" s="228" t="s">
        <v>1132</v>
      </c>
      <c r="J1" s="120" t="s">
        <v>1133</v>
      </c>
      <c r="K1" s="120" t="s">
        <v>1134</v>
      </c>
      <c r="L1" s="120" t="s">
        <v>1135</v>
      </c>
      <c r="M1" s="120" t="s">
        <v>1136</v>
      </c>
    </row>
    <row r="2">
      <c r="A2" s="33">
        <v>1.0</v>
      </c>
      <c r="B2" s="34" t="s">
        <v>126</v>
      </c>
      <c r="C2" s="35" t="s">
        <v>127</v>
      </c>
      <c r="D2" s="17" t="s">
        <v>123</v>
      </c>
      <c r="E2" s="17" t="s">
        <v>123</v>
      </c>
      <c r="F2" s="17" t="s">
        <v>123</v>
      </c>
      <c r="G2" s="17" t="s">
        <v>123</v>
      </c>
      <c r="H2" s="17" t="s">
        <v>123</v>
      </c>
      <c r="I2" s="229"/>
      <c r="J2" s="154"/>
      <c r="K2" s="154"/>
      <c r="L2" s="154"/>
      <c r="M2" s="154"/>
    </row>
    <row r="3">
      <c r="A3" s="33">
        <v>2.0</v>
      </c>
      <c r="B3" s="34" t="s">
        <v>126</v>
      </c>
      <c r="C3" s="35" t="s">
        <v>132</v>
      </c>
      <c r="D3" s="17" t="s">
        <v>123</v>
      </c>
      <c r="E3" s="17" t="s">
        <v>123</v>
      </c>
      <c r="F3" s="17" t="s">
        <v>123</v>
      </c>
      <c r="G3" s="17" t="s">
        <v>123</v>
      </c>
      <c r="H3" s="17" t="s">
        <v>123</v>
      </c>
      <c r="I3" s="229"/>
      <c r="J3" s="154"/>
      <c r="K3" s="154"/>
      <c r="L3" s="154"/>
      <c r="M3" s="154"/>
    </row>
    <row r="4">
      <c r="A4" s="33">
        <v>3.0</v>
      </c>
      <c r="B4" s="34" t="s">
        <v>126</v>
      </c>
      <c r="C4" s="35" t="s">
        <v>135</v>
      </c>
      <c r="D4" s="17" t="s">
        <v>123</v>
      </c>
      <c r="E4" s="17" t="s">
        <v>123</v>
      </c>
      <c r="F4" s="17" t="s">
        <v>123</v>
      </c>
      <c r="G4" s="17" t="s">
        <v>123</v>
      </c>
      <c r="H4" s="17" t="s">
        <v>123</v>
      </c>
      <c r="I4" s="229"/>
      <c r="J4" s="154"/>
      <c r="K4" s="154"/>
      <c r="L4" s="154"/>
      <c r="M4" s="154"/>
    </row>
    <row r="5">
      <c r="A5" s="33">
        <v>4.0</v>
      </c>
      <c r="B5" s="34" t="s">
        <v>137</v>
      </c>
      <c r="C5" s="44"/>
      <c r="D5" s="17" t="s">
        <v>123</v>
      </c>
      <c r="E5" s="17" t="s">
        <v>123</v>
      </c>
      <c r="F5" s="17">
        <v>453000.0</v>
      </c>
      <c r="G5" s="17">
        <v>124000.0</v>
      </c>
      <c r="H5" s="17" t="s">
        <v>123</v>
      </c>
      <c r="I5" s="230" t="s">
        <v>1137</v>
      </c>
      <c r="J5" s="184" t="s">
        <v>1138</v>
      </c>
      <c r="K5" s="153" t="s">
        <v>1139</v>
      </c>
      <c r="L5" s="154"/>
      <c r="M5" s="154"/>
    </row>
    <row r="6">
      <c r="A6" s="33">
        <v>5.0</v>
      </c>
      <c r="B6" s="34" t="s">
        <v>142</v>
      </c>
      <c r="C6" s="47"/>
      <c r="D6" s="17">
        <v>166.0</v>
      </c>
      <c r="E6" s="17">
        <v>1.66175078E8</v>
      </c>
      <c r="F6" s="17">
        <v>845024.0</v>
      </c>
      <c r="G6" s="17">
        <v>240379.0</v>
      </c>
      <c r="H6" s="17" t="s">
        <v>123</v>
      </c>
      <c r="I6" s="229" t="s">
        <v>1140</v>
      </c>
      <c r="J6" s="185" t="s">
        <v>776</v>
      </c>
      <c r="K6" s="153" t="s">
        <v>1141</v>
      </c>
      <c r="L6" s="178" t="s">
        <v>1142</v>
      </c>
      <c r="M6" s="175"/>
    </row>
    <row r="7">
      <c r="A7" s="33">
        <v>6.0</v>
      </c>
      <c r="B7" s="34" t="s">
        <v>145</v>
      </c>
      <c r="C7" s="35" t="s">
        <v>146</v>
      </c>
      <c r="D7" s="17">
        <v>148.0</v>
      </c>
      <c r="E7" s="57">
        <v>1.48162465924E8</v>
      </c>
      <c r="F7" s="57">
        <v>5301792.36878</v>
      </c>
      <c r="G7" s="57">
        <v>1.1326037370250002E7</v>
      </c>
      <c r="H7" s="57">
        <v>3.1844891281309E7</v>
      </c>
      <c r="I7" s="229" t="s">
        <v>1143</v>
      </c>
      <c r="J7" s="153" t="s">
        <v>780</v>
      </c>
      <c r="K7" s="154"/>
      <c r="L7" s="154"/>
      <c r="M7" s="154"/>
    </row>
    <row r="8">
      <c r="A8" s="33">
        <v>7.0</v>
      </c>
      <c r="B8" s="34" t="s">
        <v>148</v>
      </c>
      <c r="C8" s="44"/>
      <c r="D8" s="27">
        <v>0.7</v>
      </c>
      <c r="E8" s="17">
        <v>693000.0</v>
      </c>
      <c r="F8" s="17" t="s">
        <v>123</v>
      </c>
      <c r="G8" s="17" t="s">
        <v>123</v>
      </c>
      <c r="H8" s="17" t="s">
        <v>123</v>
      </c>
      <c r="I8" s="229" t="s">
        <v>1144</v>
      </c>
      <c r="J8" s="184" t="s">
        <v>1145</v>
      </c>
      <c r="K8" s="153" t="s">
        <v>1146</v>
      </c>
      <c r="L8" s="154"/>
      <c r="M8" s="154"/>
    </row>
    <row r="9">
      <c r="A9" s="33">
        <v>8.0</v>
      </c>
      <c r="B9" s="34" t="s">
        <v>153</v>
      </c>
      <c r="C9" s="60"/>
      <c r="D9" s="27">
        <v>3.1</v>
      </c>
      <c r="E9" s="17">
        <v>3183394.0</v>
      </c>
      <c r="F9" s="17" t="s">
        <v>123</v>
      </c>
      <c r="G9" s="17" t="s">
        <v>123</v>
      </c>
      <c r="H9" s="17" t="s">
        <v>123</v>
      </c>
      <c r="I9" s="229" t="s">
        <v>1147</v>
      </c>
      <c r="J9" s="153" t="s">
        <v>776</v>
      </c>
      <c r="K9" s="153" t="s">
        <v>1148</v>
      </c>
      <c r="L9" s="154"/>
      <c r="M9" s="154"/>
    </row>
    <row r="10">
      <c r="A10" s="33">
        <v>9.0</v>
      </c>
      <c r="B10" s="64" t="s">
        <v>155</v>
      </c>
      <c r="C10" s="65"/>
      <c r="D10" s="17" t="s">
        <v>123</v>
      </c>
      <c r="E10" s="17" t="s">
        <v>123</v>
      </c>
      <c r="F10" s="17" t="s">
        <v>123</v>
      </c>
      <c r="G10" s="17" t="s">
        <v>123</v>
      </c>
      <c r="H10" s="17" t="s">
        <v>123</v>
      </c>
      <c r="I10" s="229"/>
      <c r="J10" s="154"/>
      <c r="K10" s="154"/>
      <c r="L10" s="154"/>
      <c r="M10" s="154"/>
    </row>
    <row r="11">
      <c r="A11" s="33">
        <v>10.0</v>
      </c>
      <c r="B11" s="34" t="s">
        <v>156</v>
      </c>
      <c r="C11" s="44"/>
      <c r="D11" s="17">
        <v>101.0</v>
      </c>
      <c r="E11" s="57">
        <v>1.01064192529E8</v>
      </c>
      <c r="F11" s="57">
        <v>23447.6023353</v>
      </c>
      <c r="G11" s="57">
        <v>0.0</v>
      </c>
      <c r="H11" s="57">
        <v>8109718.990425</v>
      </c>
      <c r="I11" s="229" t="s">
        <v>1149</v>
      </c>
      <c r="J11" s="153" t="s">
        <v>780</v>
      </c>
      <c r="K11" s="154"/>
      <c r="L11" s="154"/>
      <c r="M11" s="154"/>
    </row>
    <row r="12">
      <c r="A12" s="33">
        <v>11.0</v>
      </c>
      <c r="B12" s="34" t="s">
        <v>156</v>
      </c>
      <c r="C12" s="69" t="s">
        <v>158</v>
      </c>
      <c r="D12" s="17">
        <v>101.0</v>
      </c>
      <c r="E12" s="57">
        <v>1.01064192529E8</v>
      </c>
      <c r="F12" s="57">
        <v>23447.6023353</v>
      </c>
      <c r="G12" s="57">
        <v>0.0</v>
      </c>
      <c r="H12" s="57">
        <v>8109718.990425</v>
      </c>
      <c r="I12" s="229" t="s">
        <v>1149</v>
      </c>
      <c r="J12" s="153" t="s">
        <v>780</v>
      </c>
      <c r="K12" s="154"/>
      <c r="L12" s="154"/>
      <c r="M12" s="154"/>
    </row>
    <row r="13">
      <c r="A13" s="33">
        <v>12.0</v>
      </c>
      <c r="B13" s="34" t="s">
        <v>159</v>
      </c>
      <c r="C13" s="60"/>
      <c r="D13" s="71">
        <v>0.007097</v>
      </c>
      <c r="E13" s="29">
        <v>7097.0</v>
      </c>
      <c r="F13" s="29" t="s">
        <v>123</v>
      </c>
      <c r="G13" s="29" t="s">
        <v>123</v>
      </c>
      <c r="H13" s="29" t="s">
        <v>123</v>
      </c>
      <c r="I13" s="229" t="s">
        <v>1150</v>
      </c>
      <c r="J13" s="231" t="s">
        <v>1151</v>
      </c>
      <c r="K13" s="154"/>
      <c r="L13" s="154"/>
      <c r="M13" s="154"/>
    </row>
    <row r="14">
      <c r="A14" s="33">
        <v>13.0</v>
      </c>
      <c r="B14" s="34" t="s">
        <v>163</v>
      </c>
      <c r="C14" s="44"/>
      <c r="D14" s="17">
        <v>324.0</v>
      </c>
      <c r="E14" s="17">
        <f>81082327+240886759+2481511</f>
        <v>324450597</v>
      </c>
      <c r="F14" s="17" t="s">
        <v>123</v>
      </c>
      <c r="G14" s="17" t="s">
        <v>123</v>
      </c>
      <c r="H14" s="17" t="s">
        <v>123</v>
      </c>
      <c r="I14" s="229" t="s">
        <v>1152</v>
      </c>
      <c r="J14" s="153" t="s">
        <v>776</v>
      </c>
      <c r="K14" s="154"/>
      <c r="L14" s="154"/>
      <c r="M14" s="154"/>
    </row>
    <row r="15">
      <c r="A15" s="33">
        <v>14.0</v>
      </c>
      <c r="B15" s="75" t="s">
        <v>164</v>
      </c>
      <c r="C15" s="47"/>
      <c r="D15" s="76">
        <v>4.0E-5</v>
      </c>
      <c r="E15" s="57">
        <v>41.0821869455</v>
      </c>
      <c r="F15" s="57">
        <v>0.0</v>
      </c>
      <c r="G15" s="57">
        <v>0.0</v>
      </c>
      <c r="H15" s="57">
        <v>41.0821869455</v>
      </c>
      <c r="I15" s="229" t="s">
        <v>1149</v>
      </c>
      <c r="J15" s="153" t="s">
        <v>780</v>
      </c>
      <c r="K15" s="154"/>
      <c r="L15" s="154"/>
      <c r="M15" s="154"/>
    </row>
    <row r="16">
      <c r="A16" s="33">
        <v>15.0</v>
      </c>
      <c r="B16" s="34" t="s">
        <v>166</v>
      </c>
      <c r="C16" s="35" t="s">
        <v>167</v>
      </c>
      <c r="D16" s="27">
        <v>0.2</v>
      </c>
      <c r="E16" s="57">
        <v>204202.076823</v>
      </c>
      <c r="F16" s="57">
        <v>281.232244904</v>
      </c>
      <c r="G16" s="57">
        <v>8654.87210975</v>
      </c>
      <c r="H16" s="57">
        <v>116336.724623738</v>
      </c>
      <c r="I16" s="229" t="s">
        <v>1153</v>
      </c>
      <c r="J16" s="153" t="s">
        <v>780</v>
      </c>
      <c r="K16" s="154"/>
      <c r="L16" s="154"/>
      <c r="M16" s="154"/>
    </row>
    <row r="17">
      <c r="A17" s="33">
        <v>16.0</v>
      </c>
      <c r="B17" s="34" t="s">
        <v>166</v>
      </c>
      <c r="C17" s="35" t="s">
        <v>172</v>
      </c>
      <c r="D17" s="80">
        <v>0.018235</v>
      </c>
      <c r="E17" s="29">
        <v>18235.0</v>
      </c>
      <c r="F17" s="17" t="s">
        <v>123</v>
      </c>
      <c r="G17" s="17" t="s">
        <v>123</v>
      </c>
      <c r="H17" s="17" t="s">
        <v>123</v>
      </c>
      <c r="I17" s="229" t="s">
        <v>1154</v>
      </c>
      <c r="J17" s="153" t="s">
        <v>1155</v>
      </c>
      <c r="K17" s="154"/>
      <c r="L17" s="154"/>
      <c r="M17" s="154"/>
    </row>
    <row r="18">
      <c r="A18" s="33">
        <v>17.0</v>
      </c>
      <c r="B18" s="64" t="s">
        <v>175</v>
      </c>
      <c r="C18" s="47"/>
      <c r="D18" s="82">
        <v>2.7E-5</v>
      </c>
      <c r="E18" s="57">
        <v>26.6976045447</v>
      </c>
      <c r="F18" s="57">
        <v>0.0</v>
      </c>
      <c r="G18" s="57">
        <v>0.0</v>
      </c>
      <c r="H18" s="57">
        <v>26.6976045447</v>
      </c>
      <c r="I18" s="229" t="s">
        <v>1156</v>
      </c>
      <c r="J18" s="153" t="s">
        <v>780</v>
      </c>
      <c r="K18" s="154"/>
      <c r="L18" s="154"/>
      <c r="M18" s="154"/>
    </row>
    <row r="19">
      <c r="A19" s="33">
        <v>18.0</v>
      </c>
      <c r="B19" s="34" t="s">
        <v>182</v>
      </c>
      <c r="C19" s="47"/>
      <c r="D19" s="17" t="s">
        <v>123</v>
      </c>
      <c r="E19" s="17" t="s">
        <v>123</v>
      </c>
      <c r="F19" s="17" t="s">
        <v>123</v>
      </c>
      <c r="G19" s="17" t="s">
        <v>123</v>
      </c>
      <c r="H19" s="17" t="s">
        <v>123</v>
      </c>
      <c r="I19" s="24" t="s">
        <v>1157</v>
      </c>
      <c r="J19" s="231" t="s">
        <v>1158</v>
      </c>
      <c r="K19" s="154"/>
      <c r="L19" s="154"/>
      <c r="M19" s="154"/>
    </row>
    <row r="20">
      <c r="A20" s="33">
        <v>19.0</v>
      </c>
      <c r="B20" s="34" t="s">
        <v>185</v>
      </c>
      <c r="C20" s="47"/>
      <c r="D20" s="27">
        <v>0.2</v>
      </c>
      <c r="E20" s="17">
        <v>175000.0</v>
      </c>
      <c r="F20" s="17">
        <v>29.0</v>
      </c>
      <c r="G20" s="17">
        <v>3667.0</v>
      </c>
      <c r="H20" s="17" t="s">
        <v>123</v>
      </c>
      <c r="I20" s="229" t="s">
        <v>1159</v>
      </c>
      <c r="J20" s="153" t="s">
        <v>1160</v>
      </c>
      <c r="K20" s="153" t="s">
        <v>1161</v>
      </c>
      <c r="L20" s="37"/>
      <c r="M20" s="37"/>
    </row>
    <row r="21">
      <c r="A21" s="33">
        <v>20.0</v>
      </c>
      <c r="B21" s="12" t="s">
        <v>188</v>
      </c>
      <c r="C21" s="47"/>
      <c r="D21" s="17" t="s">
        <v>123</v>
      </c>
      <c r="E21" s="17" t="s">
        <v>123</v>
      </c>
      <c r="F21" s="17" t="s">
        <v>123</v>
      </c>
      <c r="G21" s="17" t="s">
        <v>123</v>
      </c>
      <c r="H21" s="17" t="s">
        <v>123</v>
      </c>
      <c r="I21" s="229" t="s">
        <v>1162</v>
      </c>
      <c r="J21" s="153" t="s">
        <v>1163</v>
      </c>
      <c r="K21" s="153" t="s">
        <v>808</v>
      </c>
      <c r="L21" s="154"/>
      <c r="M21" s="154"/>
    </row>
    <row r="22">
      <c r="A22" s="33">
        <v>21.0</v>
      </c>
      <c r="B22" s="34" t="s">
        <v>190</v>
      </c>
      <c r="C22" s="69" t="s">
        <v>191</v>
      </c>
      <c r="D22" s="17">
        <v>160.0</v>
      </c>
      <c r="E22" s="57">
        <v>1.59515772123E8</v>
      </c>
      <c r="F22" s="57">
        <v>629671.681534</v>
      </c>
      <c r="G22" s="57">
        <v>1694948.137347</v>
      </c>
      <c r="H22" s="57">
        <v>2.0917488772637717E7</v>
      </c>
      <c r="I22" s="229" t="s">
        <v>1164</v>
      </c>
      <c r="J22" s="153" t="s">
        <v>780</v>
      </c>
      <c r="K22" s="153" t="s">
        <v>1044</v>
      </c>
      <c r="L22" s="37"/>
      <c r="M22" s="37"/>
    </row>
    <row r="23">
      <c r="A23" s="33">
        <v>22.0</v>
      </c>
      <c r="B23" s="34" t="s">
        <v>195</v>
      </c>
      <c r="C23" s="60"/>
      <c r="D23" s="17">
        <v>119.0</v>
      </c>
      <c r="E23" s="57">
        <v>1.18976405352E8</v>
      </c>
      <c r="F23" s="57">
        <v>492757.682317</v>
      </c>
      <c r="G23" s="57">
        <v>1415300.5657580001</v>
      </c>
      <c r="H23" s="57">
        <v>3.24995248270743E7</v>
      </c>
      <c r="I23" s="229" t="s">
        <v>1149</v>
      </c>
      <c r="J23" s="153" t="s">
        <v>780</v>
      </c>
      <c r="K23" s="154"/>
      <c r="L23" s="154"/>
      <c r="M23" s="154"/>
    </row>
    <row r="24">
      <c r="A24" s="33">
        <v>23.0</v>
      </c>
      <c r="B24" s="34" t="s">
        <v>198</v>
      </c>
      <c r="C24" s="35" t="s">
        <v>199</v>
      </c>
      <c r="D24" s="27">
        <v>1.9</v>
      </c>
      <c r="E24" s="57">
        <v>1865245.05407</v>
      </c>
      <c r="F24" s="57">
        <v>45611.1403188</v>
      </c>
      <c r="G24" s="57">
        <v>95441.8069675</v>
      </c>
      <c r="H24" s="57">
        <v>1326556.604087593</v>
      </c>
      <c r="I24" s="229" t="s">
        <v>1165</v>
      </c>
      <c r="J24" s="153" t="s">
        <v>780</v>
      </c>
      <c r="K24" s="154"/>
      <c r="L24" s="154"/>
      <c r="M24" s="154"/>
    </row>
    <row r="25">
      <c r="A25" s="33">
        <v>24.0</v>
      </c>
      <c r="B25" s="34" t="s">
        <v>202</v>
      </c>
      <c r="C25" s="35" t="s">
        <v>203</v>
      </c>
      <c r="D25" s="27">
        <v>1.9</v>
      </c>
      <c r="E25" s="57">
        <v>1865245.05407</v>
      </c>
      <c r="F25" s="57">
        <v>45611.1403188</v>
      </c>
      <c r="G25" s="57">
        <v>95441.8069675</v>
      </c>
      <c r="H25" s="57">
        <v>1326556.604087593</v>
      </c>
      <c r="I25" s="229" t="s">
        <v>1165</v>
      </c>
      <c r="J25" s="153" t="s">
        <v>780</v>
      </c>
      <c r="K25" s="154"/>
      <c r="L25" s="154"/>
      <c r="M25" s="154"/>
    </row>
    <row r="26">
      <c r="A26" s="33">
        <v>25.0</v>
      </c>
      <c r="B26" s="34" t="s">
        <v>204</v>
      </c>
      <c r="C26" s="47"/>
      <c r="D26" s="71">
        <v>0.002</v>
      </c>
      <c r="E26" s="17">
        <v>2000.0</v>
      </c>
      <c r="F26" s="17">
        <v>13.0</v>
      </c>
      <c r="G26" s="17" t="s">
        <v>123</v>
      </c>
      <c r="H26" s="17" t="s">
        <v>123</v>
      </c>
      <c r="I26" s="229"/>
      <c r="J26" s="153" t="s">
        <v>576</v>
      </c>
      <c r="K26" s="154"/>
      <c r="L26" s="154"/>
      <c r="M26" s="154"/>
    </row>
    <row r="27">
      <c r="A27" s="33">
        <v>26.0</v>
      </c>
      <c r="B27" s="34" t="s">
        <v>209</v>
      </c>
      <c r="C27" s="47"/>
      <c r="D27" s="27">
        <v>4.0</v>
      </c>
      <c r="E27" s="17">
        <v>4000000.0</v>
      </c>
      <c r="F27" s="17" t="s">
        <v>123</v>
      </c>
      <c r="G27" s="17" t="s">
        <v>123</v>
      </c>
      <c r="H27" s="17" t="s">
        <v>123</v>
      </c>
      <c r="I27" s="229" t="s">
        <v>1166</v>
      </c>
      <c r="J27" s="153" t="s">
        <v>1167</v>
      </c>
      <c r="K27" s="154"/>
      <c r="L27" s="154"/>
      <c r="M27" s="154"/>
    </row>
    <row r="28">
      <c r="A28" s="33">
        <v>27.0</v>
      </c>
      <c r="B28" s="34" t="s">
        <v>211</v>
      </c>
      <c r="C28" s="47"/>
      <c r="D28" s="17" t="s">
        <v>123</v>
      </c>
      <c r="E28" s="17" t="s">
        <v>123</v>
      </c>
      <c r="F28" s="17" t="s">
        <v>123</v>
      </c>
      <c r="G28" s="17" t="s">
        <v>123</v>
      </c>
      <c r="H28" s="17" t="s">
        <v>123</v>
      </c>
      <c r="I28" s="229"/>
      <c r="J28" s="154"/>
      <c r="K28" s="154"/>
      <c r="L28" s="154"/>
      <c r="M28" s="154"/>
    </row>
    <row r="29">
      <c r="A29" s="33">
        <v>28.0</v>
      </c>
      <c r="B29" s="34" t="s">
        <v>213</v>
      </c>
      <c r="C29" s="47"/>
      <c r="D29" s="17" t="s">
        <v>123</v>
      </c>
      <c r="E29" s="87" t="s">
        <v>123</v>
      </c>
      <c r="F29" s="87" t="s">
        <v>123</v>
      </c>
      <c r="G29" s="87" t="s">
        <v>123</v>
      </c>
      <c r="H29" s="87" t="s">
        <v>123</v>
      </c>
      <c r="I29" s="232"/>
      <c r="J29" s="154"/>
      <c r="K29" s="154"/>
      <c r="L29" s="154"/>
      <c r="M29" s="154"/>
    </row>
    <row r="30">
      <c r="A30" s="33">
        <v>29.0</v>
      </c>
      <c r="B30" s="34" t="s">
        <v>215</v>
      </c>
      <c r="C30" s="35" t="s">
        <v>216</v>
      </c>
      <c r="D30" s="27">
        <v>0.8</v>
      </c>
      <c r="E30" s="57">
        <v>798806.062817</v>
      </c>
      <c r="F30" s="57">
        <v>5.01153945913</v>
      </c>
      <c r="G30" s="57">
        <v>821.480548702</v>
      </c>
      <c r="H30" s="57">
        <v>128404.35363469999</v>
      </c>
      <c r="I30" s="229" t="s">
        <v>1168</v>
      </c>
      <c r="J30" s="153" t="s">
        <v>780</v>
      </c>
      <c r="K30" s="154"/>
      <c r="L30" s="154"/>
      <c r="M30" s="154"/>
    </row>
    <row r="31">
      <c r="A31" s="33">
        <v>30.0</v>
      </c>
      <c r="B31" s="34" t="s">
        <v>221</v>
      </c>
      <c r="C31" s="35" t="s">
        <v>222</v>
      </c>
      <c r="D31" s="27">
        <v>0.8</v>
      </c>
      <c r="E31" s="57">
        <v>798806.062817</v>
      </c>
      <c r="F31" s="57">
        <v>5.01153945913</v>
      </c>
      <c r="G31" s="57">
        <v>821.480548702</v>
      </c>
      <c r="H31" s="57">
        <v>128404.35363469999</v>
      </c>
      <c r="I31" s="229" t="s">
        <v>1168</v>
      </c>
      <c r="J31" s="153" t="s">
        <v>780</v>
      </c>
      <c r="K31" s="154"/>
      <c r="L31" s="154"/>
      <c r="M31" s="154"/>
    </row>
    <row r="32">
      <c r="A32" s="33">
        <v>31.0</v>
      </c>
      <c r="B32" s="34" t="s">
        <v>225</v>
      </c>
      <c r="C32" s="47"/>
      <c r="D32" s="80">
        <v>0.06</v>
      </c>
      <c r="E32" s="57">
        <v>55317.3105511</v>
      </c>
      <c r="F32" s="57">
        <v>34.8789268352</v>
      </c>
      <c r="G32" s="57">
        <v>9.960672287273</v>
      </c>
      <c r="H32" s="57">
        <v>8814.164224327616</v>
      </c>
      <c r="I32" s="229" t="s">
        <v>1169</v>
      </c>
      <c r="J32" s="153" t="s">
        <v>780</v>
      </c>
      <c r="K32" s="153" t="s">
        <v>520</v>
      </c>
      <c r="L32" s="154"/>
      <c r="M32" s="154"/>
    </row>
    <row r="33">
      <c r="A33" s="33">
        <v>32.0</v>
      </c>
      <c r="B33" s="34" t="s">
        <v>229</v>
      </c>
      <c r="C33" s="47"/>
      <c r="D33" s="80">
        <v>0.532125</v>
      </c>
      <c r="E33" s="17">
        <v>532125.0</v>
      </c>
      <c r="F33" s="17">
        <v>300000.0</v>
      </c>
      <c r="G33" s="17">
        <v>18000.0</v>
      </c>
      <c r="H33" s="17" t="s">
        <v>123</v>
      </c>
      <c r="I33" s="229" t="s">
        <v>1170</v>
      </c>
      <c r="J33" s="153" t="s">
        <v>1171</v>
      </c>
      <c r="K33" s="153" t="s">
        <v>1172</v>
      </c>
      <c r="L33" s="153" t="s">
        <v>1173</v>
      </c>
      <c r="M33" s="153" t="s">
        <v>1145</v>
      </c>
    </row>
    <row r="34">
      <c r="A34" s="33">
        <v>33.0</v>
      </c>
      <c r="B34" s="34" t="s">
        <v>234</v>
      </c>
      <c r="C34" s="47"/>
      <c r="D34" s="27">
        <v>7.6</v>
      </c>
      <c r="E34" s="57">
        <v>7604356.49156</v>
      </c>
      <c r="F34" s="57">
        <v>0.0</v>
      </c>
      <c r="G34" s="57">
        <v>0.0</v>
      </c>
      <c r="H34" s="57">
        <v>4341126.11549816</v>
      </c>
      <c r="I34" s="229" t="s">
        <v>1149</v>
      </c>
      <c r="J34" s="153" t="s">
        <v>780</v>
      </c>
      <c r="K34" s="154"/>
      <c r="L34" s="154"/>
      <c r="M34" s="154"/>
    </row>
    <row r="35">
      <c r="A35" s="33">
        <v>34.0</v>
      </c>
      <c r="B35" s="34" t="s">
        <v>239</v>
      </c>
      <c r="C35" s="89" t="s">
        <v>240</v>
      </c>
      <c r="D35" s="17">
        <v>213.0</v>
      </c>
      <c r="E35" s="57">
        <v>2.13098073151E8</v>
      </c>
      <c r="F35" s="57">
        <v>0.0</v>
      </c>
      <c r="G35" s="57">
        <v>0.0</v>
      </c>
      <c r="H35" s="57">
        <v>1.9235728619939327E8</v>
      </c>
      <c r="I35" s="229" t="s">
        <v>1174</v>
      </c>
      <c r="J35" s="153" t="s">
        <v>780</v>
      </c>
      <c r="K35" s="154"/>
      <c r="L35" s="154"/>
      <c r="M35" s="154"/>
    </row>
    <row r="36">
      <c r="A36" s="33">
        <v>35.0</v>
      </c>
      <c r="B36" s="34" t="s">
        <v>239</v>
      </c>
      <c r="C36" s="89" t="s">
        <v>240</v>
      </c>
      <c r="D36" s="17">
        <v>213.0</v>
      </c>
      <c r="E36" s="57">
        <v>2.13098073151E8</v>
      </c>
      <c r="F36" s="57">
        <v>0.0</v>
      </c>
      <c r="G36" s="57">
        <v>0.0</v>
      </c>
      <c r="H36" s="57">
        <v>1.9235728619939327E8</v>
      </c>
      <c r="I36" s="229" t="s">
        <v>1174</v>
      </c>
      <c r="J36" s="153" t="s">
        <v>780</v>
      </c>
      <c r="K36" s="154"/>
      <c r="L36" s="154"/>
      <c r="M36" s="154"/>
    </row>
    <row r="37">
      <c r="A37" s="33">
        <v>36.0</v>
      </c>
      <c r="B37" s="34" t="s">
        <v>243</v>
      </c>
      <c r="C37" s="47"/>
      <c r="D37" s="76">
        <v>2.0E-5</v>
      </c>
      <c r="E37" s="91">
        <f>(1+15+1+1+4+374)/18</f>
        <v>22</v>
      </c>
      <c r="F37" s="17">
        <v>0.0</v>
      </c>
      <c r="G37" s="17">
        <v>0.0</v>
      </c>
      <c r="H37" s="17">
        <v>22.0</v>
      </c>
      <c r="I37" s="24" t="s">
        <v>1175</v>
      </c>
      <c r="J37" s="206" t="s">
        <v>831</v>
      </c>
      <c r="K37" s="154"/>
      <c r="L37" s="154"/>
      <c r="M37" s="154"/>
    </row>
    <row r="38">
      <c r="A38" s="33">
        <v>37.0</v>
      </c>
      <c r="B38" s="34" t="s">
        <v>247</v>
      </c>
      <c r="C38" s="60"/>
      <c r="D38" s="27">
        <v>9.0</v>
      </c>
      <c r="E38" s="57">
        <v>8955237.65156</v>
      </c>
      <c r="F38" s="57">
        <v>668.366196148</v>
      </c>
      <c r="G38" s="57">
        <v>9404.24950091</v>
      </c>
      <c r="H38" s="57">
        <v>3064119.89337141</v>
      </c>
      <c r="I38" s="229" t="s">
        <v>1149</v>
      </c>
      <c r="J38" s="153" t="s">
        <v>780</v>
      </c>
      <c r="K38" s="154"/>
      <c r="L38" s="154"/>
      <c r="M38" s="154"/>
    </row>
    <row r="39">
      <c r="A39" s="33">
        <v>38.0</v>
      </c>
      <c r="B39" s="34" t="s">
        <v>250</v>
      </c>
      <c r="C39" s="35" t="s">
        <v>251</v>
      </c>
      <c r="D39" s="27">
        <v>0.6</v>
      </c>
      <c r="E39" s="57">
        <v>561372.000111</v>
      </c>
      <c r="F39" s="57">
        <v>3239.21905251</v>
      </c>
      <c r="G39" s="57">
        <v>14528.406835640002</v>
      </c>
      <c r="H39" s="92">
        <v>386715.77695582405</v>
      </c>
      <c r="I39" s="229" t="s">
        <v>1149</v>
      </c>
      <c r="J39" s="153" t="s">
        <v>780</v>
      </c>
      <c r="K39" s="154"/>
      <c r="L39" s="154"/>
      <c r="M39" s="154"/>
    </row>
    <row r="40">
      <c r="A40" s="33">
        <v>39.0</v>
      </c>
      <c r="B40" s="34" t="s">
        <v>256</v>
      </c>
      <c r="C40" s="35" t="s">
        <v>257</v>
      </c>
      <c r="D40" s="27">
        <v>0.6</v>
      </c>
      <c r="E40" s="57">
        <v>561372.000111</v>
      </c>
      <c r="F40" s="57">
        <v>3239.21905251</v>
      </c>
      <c r="G40" s="57">
        <v>14528.406835640002</v>
      </c>
      <c r="H40" s="92">
        <v>386715.77695582405</v>
      </c>
      <c r="I40" s="229" t="s">
        <v>1149</v>
      </c>
      <c r="J40" s="153" t="s">
        <v>780</v>
      </c>
      <c r="K40" s="154"/>
      <c r="L40" s="154"/>
      <c r="M40" s="154"/>
    </row>
    <row r="41">
      <c r="A41" s="33">
        <v>40.0</v>
      </c>
      <c r="B41" s="34" t="s">
        <v>259</v>
      </c>
      <c r="C41" s="93"/>
      <c r="D41" s="94">
        <v>3.86E-4</v>
      </c>
      <c r="E41" s="17">
        <f>2123/5.5</f>
        <v>386</v>
      </c>
      <c r="F41" s="17" t="s">
        <v>123</v>
      </c>
      <c r="G41" s="17" t="s">
        <v>123</v>
      </c>
      <c r="H41" s="17" t="s">
        <v>123</v>
      </c>
      <c r="I41" s="229" t="s">
        <v>1176</v>
      </c>
      <c r="J41" s="153" t="s">
        <v>1177</v>
      </c>
      <c r="K41" s="154"/>
      <c r="L41" s="154"/>
      <c r="M41" s="154"/>
    </row>
    <row r="42">
      <c r="A42" s="33">
        <v>41.0</v>
      </c>
      <c r="B42" s="34" t="s">
        <v>264</v>
      </c>
      <c r="C42" s="65"/>
      <c r="D42" s="17" t="s">
        <v>123</v>
      </c>
      <c r="E42" s="17" t="s">
        <v>123</v>
      </c>
      <c r="F42" s="17" t="s">
        <v>123</v>
      </c>
      <c r="G42" s="17" t="s">
        <v>123</v>
      </c>
      <c r="H42" s="17" t="s">
        <v>123</v>
      </c>
      <c r="I42" s="229"/>
      <c r="J42" s="37"/>
      <c r="K42" s="154"/>
      <c r="L42" s="154"/>
      <c r="M42" s="154"/>
    </row>
    <row r="43">
      <c r="A43" s="33">
        <v>42.0</v>
      </c>
      <c r="B43" s="34" t="s">
        <v>267</v>
      </c>
      <c r="C43" s="65"/>
      <c r="D43" s="17" t="s">
        <v>123</v>
      </c>
      <c r="E43" s="17" t="s">
        <v>123</v>
      </c>
      <c r="F43" s="17">
        <v>5629.0</v>
      </c>
      <c r="G43" s="17" t="s">
        <v>123</v>
      </c>
      <c r="H43" s="17" t="s">
        <v>123</v>
      </c>
      <c r="I43" s="233" t="s">
        <v>1178</v>
      </c>
      <c r="J43" s="153" t="s">
        <v>1179</v>
      </c>
      <c r="K43" s="153" t="s">
        <v>1180</v>
      </c>
      <c r="L43" s="154"/>
      <c r="M43" s="154"/>
    </row>
    <row r="44">
      <c r="A44" s="33">
        <v>43.0</v>
      </c>
      <c r="B44" s="34" t="s">
        <v>269</v>
      </c>
      <c r="C44" s="65"/>
      <c r="D44" s="17">
        <v>685.0</v>
      </c>
      <c r="E44" s="17">
        <v>6.84850131E8</v>
      </c>
      <c r="F44" s="17" t="s">
        <v>123</v>
      </c>
      <c r="G44" s="17" t="s">
        <v>123</v>
      </c>
      <c r="H44" s="17" t="s">
        <v>123</v>
      </c>
      <c r="I44" s="229" t="s">
        <v>1181</v>
      </c>
      <c r="J44" s="153" t="s">
        <v>776</v>
      </c>
      <c r="K44" s="154"/>
      <c r="L44" s="154"/>
      <c r="M44" s="154"/>
    </row>
    <row r="45">
      <c r="A45" s="33">
        <v>44.0</v>
      </c>
      <c r="B45" s="34" t="s">
        <v>271</v>
      </c>
      <c r="C45" s="97" t="s">
        <v>272</v>
      </c>
      <c r="D45" s="94">
        <v>6.0E-4</v>
      </c>
      <c r="E45" s="17">
        <f t="shared" ref="E45:E47" si="1">3248/5</f>
        <v>649.6</v>
      </c>
      <c r="F45" s="17">
        <v>4.0</v>
      </c>
      <c r="G45" s="17" t="s">
        <v>123</v>
      </c>
      <c r="H45" s="17" t="s">
        <v>123</v>
      </c>
      <c r="I45" s="230" t="s">
        <v>1182</v>
      </c>
      <c r="J45" s="153" t="s">
        <v>1183</v>
      </c>
      <c r="K45" s="154"/>
      <c r="L45" s="154"/>
      <c r="M45" s="154"/>
    </row>
    <row r="46">
      <c r="A46" s="33">
        <v>45.0</v>
      </c>
      <c r="B46" s="34" t="s">
        <v>275</v>
      </c>
      <c r="C46" s="35" t="s">
        <v>276</v>
      </c>
      <c r="D46" s="94">
        <v>6.0E-4</v>
      </c>
      <c r="E46" s="17">
        <f t="shared" si="1"/>
        <v>649.6</v>
      </c>
      <c r="F46" s="17">
        <v>4.0</v>
      </c>
      <c r="G46" s="17" t="s">
        <v>123</v>
      </c>
      <c r="H46" s="17" t="s">
        <v>123</v>
      </c>
      <c r="I46" s="230" t="s">
        <v>1182</v>
      </c>
      <c r="J46" s="153" t="s">
        <v>1183</v>
      </c>
      <c r="K46" s="154"/>
      <c r="L46" s="154"/>
      <c r="M46" s="154"/>
    </row>
    <row r="47">
      <c r="A47" s="33">
        <v>46.0</v>
      </c>
      <c r="B47" s="34" t="s">
        <v>275</v>
      </c>
      <c r="C47" s="35" t="s">
        <v>277</v>
      </c>
      <c r="D47" s="94">
        <v>6.0E-4</v>
      </c>
      <c r="E47" s="17">
        <f t="shared" si="1"/>
        <v>649.6</v>
      </c>
      <c r="F47" s="17">
        <v>4.0</v>
      </c>
      <c r="G47" s="17" t="s">
        <v>123</v>
      </c>
      <c r="H47" s="17" t="s">
        <v>123</v>
      </c>
      <c r="I47" s="230" t="s">
        <v>1182</v>
      </c>
      <c r="J47" s="153" t="s">
        <v>1183</v>
      </c>
      <c r="K47" s="154"/>
      <c r="L47" s="154"/>
      <c r="M47" s="154"/>
    </row>
    <row r="48">
      <c r="A48" s="33">
        <v>47.0</v>
      </c>
      <c r="B48" s="64" t="s">
        <v>280</v>
      </c>
      <c r="C48" s="35" t="s">
        <v>281</v>
      </c>
      <c r="D48" s="17" t="s">
        <v>123</v>
      </c>
      <c r="E48" s="17" t="s">
        <v>123</v>
      </c>
      <c r="F48" s="17" t="s">
        <v>123</v>
      </c>
      <c r="G48" s="17" t="s">
        <v>123</v>
      </c>
      <c r="H48" s="17" t="s">
        <v>123</v>
      </c>
      <c r="I48" s="234"/>
      <c r="J48" s="154"/>
      <c r="K48" s="154"/>
      <c r="L48" s="154"/>
      <c r="M48" s="154"/>
    </row>
    <row r="49">
      <c r="A49" s="33">
        <v>48.0</v>
      </c>
      <c r="B49" s="34" t="s">
        <v>283</v>
      </c>
      <c r="C49" s="69" t="s">
        <v>284</v>
      </c>
      <c r="D49" s="76">
        <v>2.1E-5</v>
      </c>
      <c r="E49" s="17">
        <v>21.0</v>
      </c>
      <c r="F49" s="17" t="s">
        <v>123</v>
      </c>
      <c r="G49" s="17" t="s">
        <v>123</v>
      </c>
      <c r="H49" s="17" t="s">
        <v>123</v>
      </c>
      <c r="I49" s="229" t="s">
        <v>1184</v>
      </c>
      <c r="J49" s="153" t="s">
        <v>1185</v>
      </c>
      <c r="K49" s="235" t="s">
        <v>1186</v>
      </c>
      <c r="L49" s="153" t="s">
        <v>1187</v>
      </c>
      <c r="M49" s="37"/>
    </row>
    <row r="50">
      <c r="A50" s="33">
        <v>49.0</v>
      </c>
      <c r="B50" s="34" t="s">
        <v>288</v>
      </c>
      <c r="C50" s="69" t="s">
        <v>199</v>
      </c>
      <c r="D50" s="80">
        <v>0.01</v>
      </c>
      <c r="E50" s="57">
        <v>13340.2262381</v>
      </c>
      <c r="F50" s="57">
        <v>4.68650716209</v>
      </c>
      <c r="G50" s="57">
        <v>4.909310221699</v>
      </c>
      <c r="H50" s="57">
        <v>5717.970505045096</v>
      </c>
      <c r="I50" s="229" t="s">
        <v>1188</v>
      </c>
      <c r="J50" s="153" t="s">
        <v>780</v>
      </c>
      <c r="K50" s="154"/>
      <c r="L50" s="154"/>
      <c r="M50" s="154"/>
    </row>
    <row r="51">
      <c r="A51" s="33">
        <v>50.0</v>
      </c>
      <c r="B51" s="34" t="s">
        <v>293</v>
      </c>
      <c r="C51" s="69" t="s">
        <v>203</v>
      </c>
      <c r="D51" s="80">
        <v>0.01</v>
      </c>
      <c r="E51" s="57">
        <v>13340.2262381</v>
      </c>
      <c r="F51" s="57">
        <v>4.68650716209</v>
      </c>
      <c r="G51" s="57">
        <v>4.909310221699</v>
      </c>
      <c r="H51" s="57">
        <v>5717.970505045096</v>
      </c>
      <c r="I51" s="229" t="s">
        <v>1188</v>
      </c>
      <c r="J51" s="153" t="s">
        <v>780</v>
      </c>
      <c r="K51" s="154"/>
      <c r="L51" s="154"/>
      <c r="M51" s="154"/>
    </row>
    <row r="52">
      <c r="A52" s="33">
        <v>51.0</v>
      </c>
      <c r="B52" s="34" t="s">
        <v>294</v>
      </c>
      <c r="C52" s="47"/>
      <c r="D52" s="17" t="s">
        <v>123</v>
      </c>
      <c r="E52" s="17" t="s">
        <v>123</v>
      </c>
      <c r="F52" s="17" t="s">
        <v>123</v>
      </c>
      <c r="G52" s="17" t="s">
        <v>123</v>
      </c>
      <c r="H52" s="17" t="s">
        <v>123</v>
      </c>
      <c r="I52" s="229"/>
      <c r="J52" s="154"/>
      <c r="K52" s="154"/>
      <c r="L52" s="154"/>
      <c r="M52" s="154"/>
    </row>
    <row r="53">
      <c r="A53" s="33">
        <v>52.0</v>
      </c>
      <c r="B53" s="34" t="s">
        <v>298</v>
      </c>
      <c r="C53" s="44"/>
      <c r="D53" s="17">
        <v>154.0</v>
      </c>
      <c r="E53" s="17">
        <f>153097991+596824</f>
        <v>153694815</v>
      </c>
      <c r="F53" s="17" t="s">
        <v>123</v>
      </c>
      <c r="G53" s="17" t="s">
        <v>123</v>
      </c>
      <c r="H53" s="17" t="s">
        <v>123</v>
      </c>
      <c r="I53" s="229" t="s">
        <v>1189</v>
      </c>
      <c r="J53" s="153" t="s">
        <v>776</v>
      </c>
      <c r="K53" s="154"/>
      <c r="L53" s="154"/>
      <c r="M53" s="154"/>
    </row>
    <row r="54">
      <c r="A54" s="33">
        <v>53.0</v>
      </c>
      <c r="B54" s="34" t="s">
        <v>300</v>
      </c>
      <c r="C54" s="60"/>
      <c r="D54" s="17">
        <v>0.0</v>
      </c>
      <c r="E54" s="17">
        <v>0.0</v>
      </c>
      <c r="F54" s="17">
        <v>0.0</v>
      </c>
      <c r="G54" s="17">
        <v>0.0</v>
      </c>
      <c r="H54" s="17">
        <v>0.0</v>
      </c>
      <c r="I54" s="236" t="s">
        <v>1190</v>
      </c>
      <c r="J54" s="235" t="s">
        <v>1191</v>
      </c>
      <c r="K54" s="154"/>
      <c r="L54" s="154"/>
      <c r="M54" s="154"/>
    </row>
    <row r="55">
      <c r="A55" s="33">
        <v>54.0</v>
      </c>
      <c r="B55" s="34" t="s">
        <v>303</v>
      </c>
      <c r="C55" s="89" t="s">
        <v>304</v>
      </c>
      <c r="D55" s="27">
        <v>0.5</v>
      </c>
      <c r="E55" s="17">
        <v>500000.0</v>
      </c>
      <c r="F55" s="17" t="s">
        <v>123</v>
      </c>
      <c r="G55" s="17" t="s">
        <v>123</v>
      </c>
      <c r="H55" s="17" t="s">
        <v>123</v>
      </c>
      <c r="I55" s="229" t="s">
        <v>1192</v>
      </c>
      <c r="J55" s="153" t="s">
        <v>1193</v>
      </c>
      <c r="K55" s="154"/>
      <c r="L55" s="154"/>
      <c r="M55" s="154"/>
    </row>
    <row r="56">
      <c r="A56" s="33">
        <v>55.0</v>
      </c>
      <c r="B56" s="34" t="s">
        <v>307</v>
      </c>
      <c r="C56" s="47"/>
      <c r="D56" s="17">
        <v>71.0</v>
      </c>
      <c r="E56" s="57">
        <v>7.1385409535E7</v>
      </c>
      <c r="F56" s="57">
        <v>0.0</v>
      </c>
      <c r="G56" s="57">
        <v>0.0</v>
      </c>
      <c r="H56" s="57">
        <v>6.47138818522782E7</v>
      </c>
      <c r="I56" s="229" t="s">
        <v>1149</v>
      </c>
      <c r="J56" s="153" t="s">
        <v>780</v>
      </c>
      <c r="K56" s="154"/>
      <c r="L56" s="154"/>
      <c r="M56" s="154"/>
    </row>
    <row r="57">
      <c r="A57" s="33">
        <v>56.0</v>
      </c>
      <c r="B57" s="34" t="s">
        <v>311</v>
      </c>
      <c r="C57" s="44"/>
      <c r="D57" s="17">
        <v>191.0</v>
      </c>
      <c r="E57" s="17">
        <v>1.90849501E8</v>
      </c>
      <c r="F57" s="17" t="s">
        <v>123</v>
      </c>
      <c r="G57" s="17" t="s">
        <v>123</v>
      </c>
      <c r="H57" s="17" t="s">
        <v>123</v>
      </c>
      <c r="I57" s="229" t="s">
        <v>1181</v>
      </c>
      <c r="J57" s="153" t="s">
        <v>776</v>
      </c>
      <c r="K57" s="154"/>
      <c r="L57" s="154"/>
      <c r="M57" s="154"/>
    </row>
    <row r="58">
      <c r="A58" s="33">
        <v>57.0</v>
      </c>
      <c r="B58" s="34" t="s">
        <v>314</v>
      </c>
      <c r="C58" s="35" t="s">
        <v>315</v>
      </c>
      <c r="D58" s="71">
        <v>0.005</v>
      </c>
      <c r="E58" s="57">
        <v>4966.23655089</v>
      </c>
      <c r="F58" s="57">
        <v>0.0</v>
      </c>
      <c r="G58" s="57">
        <v>0.0</v>
      </c>
      <c r="H58" s="57">
        <v>4966.23655089</v>
      </c>
      <c r="I58" s="229" t="s">
        <v>1194</v>
      </c>
      <c r="J58" s="153" t="s">
        <v>780</v>
      </c>
      <c r="K58" s="154"/>
      <c r="L58" s="154"/>
      <c r="M58" s="154"/>
    </row>
    <row r="59">
      <c r="A59" s="33">
        <v>58.0</v>
      </c>
      <c r="B59" s="34" t="s">
        <v>314</v>
      </c>
      <c r="C59" s="35" t="s">
        <v>203</v>
      </c>
      <c r="D59" s="71">
        <v>0.005</v>
      </c>
      <c r="E59" s="57">
        <v>4966.23655089</v>
      </c>
      <c r="F59" s="57">
        <v>0.0</v>
      </c>
      <c r="G59" s="57">
        <v>0.0</v>
      </c>
      <c r="H59" s="57">
        <v>4966.23655089</v>
      </c>
      <c r="I59" s="229" t="s">
        <v>1194</v>
      </c>
      <c r="J59" s="153" t="s">
        <v>780</v>
      </c>
      <c r="K59" s="154"/>
      <c r="L59" s="154"/>
      <c r="M59" s="154"/>
    </row>
    <row r="60">
      <c r="A60" s="33">
        <v>59.0</v>
      </c>
      <c r="B60" s="34" t="s">
        <v>319</v>
      </c>
      <c r="C60" s="47"/>
      <c r="D60" s="17">
        <v>0.0</v>
      </c>
      <c r="E60" s="17">
        <v>0.0</v>
      </c>
      <c r="F60" s="17">
        <v>0.0</v>
      </c>
      <c r="G60" s="17">
        <v>0.0</v>
      </c>
      <c r="H60" s="17">
        <v>0.0</v>
      </c>
      <c r="I60" s="229" t="s">
        <v>1195</v>
      </c>
      <c r="J60" s="153" t="s">
        <v>1196</v>
      </c>
      <c r="K60" s="154"/>
      <c r="L60" s="154"/>
      <c r="M60" s="154"/>
    </row>
    <row r="61">
      <c r="A61" s="33">
        <v>60.0</v>
      </c>
      <c r="B61" s="34" t="s">
        <v>322</v>
      </c>
      <c r="C61" s="69" t="s">
        <v>203</v>
      </c>
      <c r="D61" s="17">
        <v>39.0</v>
      </c>
      <c r="E61" s="57">
        <v>3.88380049879E7</v>
      </c>
      <c r="F61" s="57">
        <v>309042.396393</v>
      </c>
      <c r="G61" s="57">
        <v>1658910.7111923</v>
      </c>
      <c r="H61" s="57">
        <v>1.5095646181250399E7</v>
      </c>
      <c r="I61" s="229" t="s">
        <v>1197</v>
      </c>
      <c r="J61" s="153" t="s">
        <v>780</v>
      </c>
      <c r="K61" s="154"/>
      <c r="L61" s="154"/>
      <c r="M61" s="154"/>
    </row>
    <row r="62">
      <c r="A62" s="33">
        <v>61.0</v>
      </c>
      <c r="B62" s="34" t="s">
        <v>322</v>
      </c>
      <c r="C62" s="69" t="s">
        <v>216</v>
      </c>
      <c r="D62" s="17">
        <v>39.0</v>
      </c>
      <c r="E62" s="57">
        <v>3.88380049879E7</v>
      </c>
      <c r="F62" s="57">
        <v>309042.396393</v>
      </c>
      <c r="G62" s="57">
        <v>1658910.7111923</v>
      </c>
      <c r="H62" s="57">
        <v>1.5095646181250399E7</v>
      </c>
      <c r="I62" s="229" t="s">
        <v>1197</v>
      </c>
      <c r="J62" s="153" t="s">
        <v>780</v>
      </c>
      <c r="K62" s="154"/>
      <c r="L62" s="154"/>
      <c r="M62" s="154"/>
    </row>
    <row r="63">
      <c r="A63" s="33">
        <v>62.0</v>
      </c>
      <c r="B63" s="34" t="s">
        <v>324</v>
      </c>
      <c r="C63" s="44"/>
      <c r="D63" s="27">
        <v>9.0</v>
      </c>
      <c r="E63" s="57">
        <v>9019295.6341</v>
      </c>
      <c r="F63" s="57">
        <v>10759.505476</v>
      </c>
      <c r="G63" s="57">
        <v>186537.32490160002</v>
      </c>
      <c r="H63" s="57">
        <v>2305894.40965655</v>
      </c>
      <c r="I63" s="229" t="s">
        <v>1149</v>
      </c>
      <c r="J63" s="153" t="s">
        <v>780</v>
      </c>
      <c r="K63" s="154"/>
      <c r="L63" s="154"/>
      <c r="M63" s="154"/>
    </row>
    <row r="64">
      <c r="A64" s="33">
        <v>63.0</v>
      </c>
      <c r="B64" s="34" t="s">
        <v>326</v>
      </c>
      <c r="C64" s="69" t="s">
        <v>203</v>
      </c>
      <c r="D64" s="27">
        <v>9.0</v>
      </c>
      <c r="E64" s="57">
        <v>9019295.6341</v>
      </c>
      <c r="F64" s="57">
        <v>10759.505476</v>
      </c>
      <c r="G64" s="57">
        <v>186537.32490160002</v>
      </c>
      <c r="H64" s="57">
        <v>2305894.40965655</v>
      </c>
      <c r="I64" s="229" t="s">
        <v>1149</v>
      </c>
      <c r="J64" s="153" t="s">
        <v>780</v>
      </c>
      <c r="K64" s="154"/>
      <c r="L64" s="154"/>
      <c r="M64" s="154"/>
    </row>
    <row r="65">
      <c r="A65" s="33">
        <v>64.0</v>
      </c>
      <c r="B65" s="34" t="s">
        <v>327</v>
      </c>
      <c r="C65" s="69" t="s">
        <v>199</v>
      </c>
      <c r="D65" s="17">
        <v>12.0</v>
      </c>
      <c r="E65" s="57">
        <v>1.17738785697E7</v>
      </c>
      <c r="F65" s="57">
        <v>1306.75660258</v>
      </c>
      <c r="G65" s="57">
        <v>1879.1216646829998</v>
      </c>
      <c r="H65" s="57">
        <v>1485405.69854803</v>
      </c>
      <c r="I65" s="229" t="s">
        <v>1149</v>
      </c>
      <c r="J65" s="153" t="s">
        <v>780</v>
      </c>
      <c r="K65" s="154"/>
      <c r="L65" s="154"/>
      <c r="M65" s="154"/>
    </row>
    <row r="66">
      <c r="A66" s="33">
        <v>65.0</v>
      </c>
      <c r="B66" s="34" t="s">
        <v>327</v>
      </c>
      <c r="C66" s="69" t="s">
        <v>203</v>
      </c>
      <c r="D66" s="17">
        <v>12.0</v>
      </c>
      <c r="E66" s="57">
        <v>1.17738785697E7</v>
      </c>
      <c r="F66" s="57">
        <v>1306.75660258</v>
      </c>
      <c r="G66" s="57">
        <v>1879.1216646829998</v>
      </c>
      <c r="H66" s="57">
        <v>1485405.69854803</v>
      </c>
      <c r="I66" s="229" t="s">
        <v>1149</v>
      </c>
      <c r="J66" s="153" t="s">
        <v>780</v>
      </c>
      <c r="K66" s="154"/>
      <c r="L66" s="154"/>
      <c r="M66" s="154"/>
    </row>
    <row r="67">
      <c r="A67" s="33">
        <v>66.0</v>
      </c>
      <c r="B67" s="34" t="s">
        <v>331</v>
      </c>
      <c r="C67" s="47"/>
      <c r="D67" s="76">
        <v>1.05E-5</v>
      </c>
      <c r="E67" s="91">
        <f>231/22</f>
        <v>10.5</v>
      </c>
      <c r="F67" s="100">
        <f>4/22</f>
        <v>0.1818181818</v>
      </c>
      <c r="G67" s="91">
        <f>(178+27+4+3+3+2+5)/22</f>
        <v>10.09090909</v>
      </c>
      <c r="H67" s="17">
        <v>0.0</v>
      </c>
      <c r="I67" s="229" t="s">
        <v>1198</v>
      </c>
      <c r="J67" s="153" t="s">
        <v>1199</v>
      </c>
      <c r="K67" s="154"/>
      <c r="L67" s="154"/>
      <c r="M67" s="154"/>
    </row>
    <row r="68">
      <c r="A68" s="33">
        <v>67.0</v>
      </c>
      <c r="B68" s="34" t="s">
        <v>334</v>
      </c>
      <c r="C68" s="44"/>
      <c r="D68" s="94">
        <v>0.002588</v>
      </c>
      <c r="E68" s="17">
        <v>2588.0</v>
      </c>
      <c r="F68" s="17">
        <v>2469.0</v>
      </c>
      <c r="G68" s="17" t="s">
        <v>123</v>
      </c>
      <c r="H68" s="17" t="s">
        <v>123</v>
      </c>
      <c r="I68" s="229" t="s">
        <v>1200</v>
      </c>
      <c r="J68" s="184" t="s">
        <v>1145</v>
      </c>
      <c r="K68" s="153" t="s">
        <v>886</v>
      </c>
      <c r="L68" s="153" t="s">
        <v>1201</v>
      </c>
      <c r="M68" s="37"/>
    </row>
    <row r="69">
      <c r="A69" s="33">
        <v>68.0</v>
      </c>
      <c r="B69" s="34" t="s">
        <v>335</v>
      </c>
      <c r="C69" s="47"/>
      <c r="D69" s="17">
        <v>12.0</v>
      </c>
      <c r="E69" s="57">
        <v>1.16273703219E7</v>
      </c>
      <c r="F69" s="57">
        <v>172444.243839</v>
      </c>
      <c r="G69" s="57">
        <v>398250.8426654</v>
      </c>
      <c r="H69" s="57">
        <v>4864129.7297567595</v>
      </c>
      <c r="I69" s="229" t="s">
        <v>1149</v>
      </c>
      <c r="J69" s="153" t="s">
        <v>780</v>
      </c>
      <c r="K69" s="154"/>
      <c r="L69" s="154"/>
      <c r="M69" s="154"/>
    </row>
    <row r="70">
      <c r="A70" s="33">
        <v>69.0</v>
      </c>
      <c r="B70" s="34" t="s">
        <v>341</v>
      </c>
      <c r="C70" s="102"/>
      <c r="D70" s="27">
        <v>0.1</v>
      </c>
      <c r="E70" s="57">
        <v>112384.352877</v>
      </c>
      <c r="F70" s="57">
        <v>0.0</v>
      </c>
      <c r="G70" s="57">
        <v>0.0</v>
      </c>
      <c r="H70" s="57">
        <v>109356.59878885999</v>
      </c>
      <c r="I70" s="229" t="s">
        <v>1149</v>
      </c>
      <c r="J70" s="153" t="s">
        <v>780</v>
      </c>
      <c r="K70" s="154"/>
      <c r="L70" s="154"/>
      <c r="M70" s="154"/>
    </row>
    <row r="71">
      <c r="A71" s="33">
        <v>70.0</v>
      </c>
      <c r="B71" s="64" t="s">
        <v>345</v>
      </c>
      <c r="C71" s="47"/>
      <c r="D71" s="27">
        <v>0.5</v>
      </c>
      <c r="E71" s="17">
        <v>500000.0</v>
      </c>
      <c r="F71" s="17" t="s">
        <v>123</v>
      </c>
      <c r="G71" s="17" t="s">
        <v>123</v>
      </c>
      <c r="H71" s="17" t="s">
        <v>123</v>
      </c>
      <c r="I71" s="237" t="s">
        <v>1202</v>
      </c>
      <c r="J71" s="153" t="s">
        <v>1145</v>
      </c>
      <c r="K71" s="154"/>
      <c r="L71" s="154"/>
      <c r="M71" s="154"/>
    </row>
    <row r="72">
      <c r="A72" s="33">
        <v>71.0</v>
      </c>
      <c r="B72" s="64" t="s">
        <v>347</v>
      </c>
      <c r="C72" s="47"/>
      <c r="D72" s="17">
        <v>73.666588</v>
      </c>
      <c r="E72" s="17">
        <v>7.3666588E7</v>
      </c>
      <c r="F72" s="17">
        <v>1206389.0</v>
      </c>
      <c r="G72" s="17">
        <v>4781167.0</v>
      </c>
      <c r="H72" s="17">
        <v>1.6622355E7</v>
      </c>
      <c r="I72" s="237" t="s">
        <v>1203</v>
      </c>
      <c r="J72" s="153" t="s">
        <v>790</v>
      </c>
      <c r="K72" s="154"/>
      <c r="L72" s="154"/>
      <c r="M72" s="154"/>
    </row>
    <row r="73">
      <c r="A73" s="33">
        <v>72.0</v>
      </c>
      <c r="B73" s="64" t="s">
        <v>353</v>
      </c>
      <c r="C73" s="47"/>
      <c r="D73" s="17">
        <v>190.765849</v>
      </c>
      <c r="E73" s="17">
        <v>1.90765849E8</v>
      </c>
      <c r="F73" s="17">
        <v>1310787.0</v>
      </c>
      <c r="G73" s="17">
        <v>1.143735E7</v>
      </c>
      <c r="H73" s="17">
        <v>6.0996473E7</v>
      </c>
      <c r="I73" s="237" t="s">
        <v>1203</v>
      </c>
      <c r="J73" s="153" t="s">
        <v>790</v>
      </c>
      <c r="K73" s="154"/>
      <c r="L73" s="154"/>
      <c r="M73" s="154"/>
    </row>
    <row r="74">
      <c r="A74" s="33">
        <v>73.0</v>
      </c>
      <c r="B74" s="34" t="s">
        <v>198</v>
      </c>
      <c r="C74" s="35" t="s">
        <v>216</v>
      </c>
      <c r="D74" s="27">
        <v>1.9</v>
      </c>
      <c r="E74" s="57">
        <v>1865245.05407</v>
      </c>
      <c r="F74" s="57">
        <v>45611.1403188</v>
      </c>
      <c r="G74" s="57">
        <v>95441.8069675</v>
      </c>
      <c r="H74" s="57">
        <v>1326556.604087593</v>
      </c>
      <c r="I74" s="229" t="s">
        <v>1165</v>
      </c>
      <c r="J74" s="153" t="s">
        <v>780</v>
      </c>
      <c r="K74" s="154"/>
      <c r="L74" s="154"/>
      <c r="M74" s="154"/>
    </row>
    <row r="75">
      <c r="A75" s="33">
        <v>74.0</v>
      </c>
      <c r="B75" s="34" t="s">
        <v>221</v>
      </c>
      <c r="C75" s="35" t="s">
        <v>358</v>
      </c>
      <c r="D75" s="27">
        <v>0.8</v>
      </c>
      <c r="E75" s="57">
        <v>798806.062817</v>
      </c>
      <c r="F75" s="57">
        <v>5.01153945913</v>
      </c>
      <c r="G75" s="57">
        <v>821.480548702</v>
      </c>
      <c r="H75" s="57">
        <v>128404.35363469999</v>
      </c>
      <c r="I75" s="229" t="s">
        <v>1168</v>
      </c>
      <c r="J75" s="153" t="s">
        <v>780</v>
      </c>
      <c r="K75" s="154"/>
      <c r="L75" s="154"/>
      <c r="M75" s="154"/>
    </row>
    <row r="76">
      <c r="A76" s="33">
        <v>75.0</v>
      </c>
      <c r="B76" s="34" t="s">
        <v>250</v>
      </c>
      <c r="C76" s="35" t="s">
        <v>359</v>
      </c>
      <c r="D76" s="27">
        <v>0.6</v>
      </c>
      <c r="E76" s="57">
        <v>561372.000111</v>
      </c>
      <c r="F76" s="57">
        <v>3239.21905251</v>
      </c>
      <c r="G76" s="57">
        <v>14528.406835640002</v>
      </c>
      <c r="H76" s="92">
        <v>386715.77695582405</v>
      </c>
      <c r="I76" s="229" t="s">
        <v>1149</v>
      </c>
      <c r="J76" s="153" t="s">
        <v>780</v>
      </c>
      <c r="K76" s="154"/>
      <c r="L76" s="154"/>
      <c r="M76" s="154"/>
    </row>
    <row r="77">
      <c r="A77" s="33">
        <v>76.0</v>
      </c>
      <c r="B77" s="34" t="s">
        <v>360</v>
      </c>
      <c r="C77" s="35" t="s">
        <v>216</v>
      </c>
      <c r="D77" s="71">
        <v>0.005</v>
      </c>
      <c r="E77" s="57">
        <v>4966.23655089</v>
      </c>
      <c r="F77" s="57">
        <v>0.0</v>
      </c>
      <c r="G77" s="57">
        <v>0.0</v>
      </c>
      <c r="H77" s="57">
        <v>4966.23655089</v>
      </c>
      <c r="I77" s="229" t="s">
        <v>1194</v>
      </c>
      <c r="J77" s="153" t="s">
        <v>780</v>
      </c>
      <c r="K77" s="154"/>
      <c r="L77" s="154"/>
      <c r="M77" s="154"/>
    </row>
    <row r="78">
      <c r="A78" s="33">
        <v>77.0</v>
      </c>
      <c r="B78" s="34" t="s">
        <v>126</v>
      </c>
      <c r="C78" s="35" t="s">
        <v>361</v>
      </c>
      <c r="D78" s="17" t="s">
        <v>123</v>
      </c>
      <c r="E78" s="17" t="s">
        <v>123</v>
      </c>
      <c r="F78" s="17" t="s">
        <v>123</v>
      </c>
      <c r="G78" s="17" t="s">
        <v>123</v>
      </c>
      <c r="H78" s="17" t="s">
        <v>123</v>
      </c>
      <c r="I78" s="229"/>
      <c r="J78" s="154"/>
      <c r="K78" s="154"/>
      <c r="L78" s="154"/>
      <c r="M78" s="154"/>
    </row>
    <row r="79">
      <c r="A79" s="1">
        <v>78.0</v>
      </c>
      <c r="B79" s="34" t="s">
        <v>362</v>
      </c>
      <c r="C79" s="89" t="s">
        <v>199</v>
      </c>
      <c r="D79" s="27">
        <v>0.5</v>
      </c>
      <c r="E79" s="17">
        <v>500000.0</v>
      </c>
      <c r="F79" s="17" t="s">
        <v>123</v>
      </c>
      <c r="G79" s="17" t="s">
        <v>123</v>
      </c>
      <c r="H79" s="17" t="s">
        <v>123</v>
      </c>
      <c r="I79" s="229" t="s">
        <v>1192</v>
      </c>
      <c r="J79" s="153" t="s">
        <v>1193</v>
      </c>
      <c r="K79" s="154"/>
      <c r="L79" s="154"/>
      <c r="M79" s="154"/>
    </row>
    <row r="80">
      <c r="A80" s="1"/>
      <c r="B80" s="34"/>
      <c r="C80" s="89"/>
      <c r="D80" s="27"/>
      <c r="E80" s="17"/>
      <c r="F80" s="17"/>
      <c r="G80" s="17"/>
      <c r="H80" s="17"/>
      <c r="I80" s="229"/>
      <c r="J80" s="37"/>
      <c r="K80" s="154"/>
      <c r="L80" s="154"/>
      <c r="M80" s="154"/>
    </row>
    <row r="81">
      <c r="A81" s="1"/>
      <c r="B81" s="34"/>
      <c r="C81" s="89"/>
      <c r="D81" s="27"/>
      <c r="E81" s="17"/>
      <c r="F81" s="17"/>
      <c r="G81" s="17"/>
      <c r="H81" s="17"/>
      <c r="I81" s="229"/>
      <c r="J81" s="37"/>
      <c r="K81" s="154"/>
      <c r="L81" s="154"/>
      <c r="M81" s="154"/>
    </row>
    <row r="82">
      <c r="A82" s="1"/>
      <c r="B82" s="34"/>
      <c r="C82" s="89"/>
      <c r="D82" s="27"/>
      <c r="E82" s="17"/>
      <c r="F82" s="17"/>
      <c r="G82" s="17"/>
      <c r="H82" s="17"/>
      <c r="I82" s="229"/>
      <c r="J82" s="37"/>
      <c r="K82" s="154"/>
      <c r="L82" s="154"/>
      <c r="M82" s="154"/>
    </row>
    <row r="83">
      <c r="B83" s="183"/>
    </row>
    <row r="84">
      <c r="B84" s="183"/>
    </row>
    <row r="85">
      <c r="B85" s="183"/>
    </row>
    <row r="86">
      <c r="B86" s="183"/>
    </row>
    <row r="87">
      <c r="B87" s="183"/>
    </row>
    <row r="88">
      <c r="B88" s="183"/>
    </row>
    <row r="89">
      <c r="B89" s="183"/>
    </row>
    <row r="90">
      <c r="B90" s="183"/>
    </row>
    <row r="91">
      <c r="B91" s="183"/>
    </row>
    <row r="92">
      <c r="B92" s="183"/>
    </row>
    <row r="93">
      <c r="B93" s="183"/>
    </row>
    <row r="94">
      <c r="B94" s="183"/>
    </row>
    <row r="95">
      <c r="B95" s="183"/>
    </row>
    <row r="96">
      <c r="B96" s="183"/>
    </row>
    <row r="97">
      <c r="B97" s="183"/>
    </row>
    <row r="98">
      <c r="B98" s="183"/>
    </row>
    <row r="99">
      <c r="B99" s="183"/>
    </row>
    <row r="100">
      <c r="B100" s="183"/>
    </row>
    <row r="101">
      <c r="B101" s="183"/>
    </row>
    <row r="102">
      <c r="B102" s="183"/>
    </row>
    <row r="103">
      <c r="B103" s="183"/>
    </row>
    <row r="104">
      <c r="B104" s="183"/>
    </row>
    <row r="105">
      <c r="B105" s="183"/>
    </row>
    <row r="106">
      <c r="B106" s="183"/>
    </row>
    <row r="107">
      <c r="B107" s="183"/>
    </row>
    <row r="108">
      <c r="B108" s="183"/>
    </row>
    <row r="109">
      <c r="B109" s="183"/>
    </row>
    <row r="110">
      <c r="B110" s="183"/>
    </row>
    <row r="111">
      <c r="B111" s="183"/>
    </row>
    <row r="112">
      <c r="B112" s="183"/>
    </row>
    <row r="113">
      <c r="B113" s="183"/>
    </row>
    <row r="114">
      <c r="B114" s="183"/>
    </row>
    <row r="115">
      <c r="B115" s="183"/>
    </row>
    <row r="116">
      <c r="B116" s="183"/>
    </row>
    <row r="117">
      <c r="B117" s="183"/>
    </row>
    <row r="118">
      <c r="B118" s="183"/>
    </row>
    <row r="119">
      <c r="B119" s="183"/>
    </row>
    <row r="120">
      <c r="B120" s="183"/>
    </row>
    <row r="121">
      <c r="B121" s="183"/>
    </row>
    <row r="122">
      <c r="B122" s="183"/>
    </row>
    <row r="123">
      <c r="B123" s="183"/>
    </row>
    <row r="124">
      <c r="B124" s="183"/>
    </row>
    <row r="125">
      <c r="B125" s="183"/>
    </row>
    <row r="126">
      <c r="B126" s="183"/>
    </row>
    <row r="127">
      <c r="B127" s="183"/>
    </row>
    <row r="128">
      <c r="B128" s="183"/>
    </row>
    <row r="129">
      <c r="B129" s="183"/>
    </row>
    <row r="130">
      <c r="B130" s="183"/>
    </row>
    <row r="131">
      <c r="B131" s="183"/>
    </row>
    <row r="132">
      <c r="B132" s="183"/>
    </row>
    <row r="133">
      <c r="B133" s="183"/>
    </row>
    <row r="134">
      <c r="B134" s="183"/>
    </row>
    <row r="135">
      <c r="B135" s="183"/>
    </row>
    <row r="136">
      <c r="B136" s="183"/>
    </row>
    <row r="137">
      <c r="B137" s="183"/>
    </row>
    <row r="138">
      <c r="B138" s="183"/>
    </row>
    <row r="139">
      <c r="B139" s="183"/>
    </row>
    <row r="140">
      <c r="B140" s="183"/>
    </row>
    <row r="141">
      <c r="B141" s="183"/>
    </row>
    <row r="142">
      <c r="B142" s="183"/>
    </row>
    <row r="143">
      <c r="B143" s="183"/>
    </row>
    <row r="144">
      <c r="B144" s="183"/>
    </row>
    <row r="145">
      <c r="B145" s="183"/>
    </row>
    <row r="146">
      <c r="B146" s="183"/>
    </row>
    <row r="147">
      <c r="B147" s="183"/>
    </row>
    <row r="148">
      <c r="B148" s="183"/>
    </row>
    <row r="149">
      <c r="B149" s="183"/>
    </row>
    <row r="150">
      <c r="B150" s="183"/>
    </row>
    <row r="151">
      <c r="B151" s="183"/>
    </row>
    <row r="152">
      <c r="B152" s="183"/>
    </row>
    <row r="153">
      <c r="B153" s="183"/>
    </row>
    <row r="154">
      <c r="B154" s="183"/>
    </row>
    <row r="155">
      <c r="B155" s="183"/>
    </row>
    <row r="156">
      <c r="B156" s="183"/>
    </row>
    <row r="157">
      <c r="B157" s="183"/>
    </row>
    <row r="158">
      <c r="B158" s="183"/>
    </row>
    <row r="159">
      <c r="B159" s="183"/>
    </row>
    <row r="160">
      <c r="B160" s="183"/>
    </row>
    <row r="161">
      <c r="B161" s="183"/>
    </row>
    <row r="162">
      <c r="B162" s="183"/>
    </row>
    <row r="163">
      <c r="B163" s="183"/>
    </row>
    <row r="164">
      <c r="B164" s="183"/>
    </row>
    <row r="165">
      <c r="B165" s="183"/>
    </row>
    <row r="166">
      <c r="B166" s="183"/>
    </row>
    <row r="167">
      <c r="B167" s="183"/>
    </row>
    <row r="168">
      <c r="B168" s="183"/>
    </row>
    <row r="169">
      <c r="B169" s="183"/>
    </row>
    <row r="170">
      <c r="B170" s="183"/>
    </row>
    <row r="171">
      <c r="B171" s="183"/>
    </row>
    <row r="172">
      <c r="B172" s="183"/>
    </row>
    <row r="173">
      <c r="B173" s="183"/>
    </row>
    <row r="174">
      <c r="B174" s="183"/>
    </row>
    <row r="175">
      <c r="B175" s="183"/>
    </row>
    <row r="176">
      <c r="B176" s="183"/>
    </row>
    <row r="177">
      <c r="B177" s="183"/>
    </row>
    <row r="178">
      <c r="B178" s="183"/>
    </row>
    <row r="179">
      <c r="B179" s="183"/>
    </row>
    <row r="180">
      <c r="B180" s="183"/>
    </row>
    <row r="181">
      <c r="B181" s="183"/>
    </row>
    <row r="182">
      <c r="B182" s="183"/>
    </row>
    <row r="183">
      <c r="B183" s="183"/>
    </row>
    <row r="184">
      <c r="B184" s="183"/>
    </row>
    <row r="185">
      <c r="B185" s="183"/>
    </row>
    <row r="186">
      <c r="B186" s="183"/>
    </row>
    <row r="187">
      <c r="B187" s="183"/>
    </row>
    <row r="188">
      <c r="B188" s="183"/>
    </row>
    <row r="189">
      <c r="B189" s="183"/>
    </row>
    <row r="190">
      <c r="B190" s="183"/>
    </row>
    <row r="191">
      <c r="B191" s="183"/>
    </row>
    <row r="192">
      <c r="B192" s="183"/>
    </row>
    <row r="193">
      <c r="B193" s="183"/>
    </row>
    <row r="194">
      <c r="B194" s="183"/>
    </row>
    <row r="195">
      <c r="B195" s="183"/>
    </row>
    <row r="196">
      <c r="B196" s="183"/>
    </row>
    <row r="197">
      <c r="B197" s="183"/>
    </row>
    <row r="198">
      <c r="B198" s="183"/>
    </row>
    <row r="199">
      <c r="B199" s="183"/>
    </row>
    <row r="200">
      <c r="B200" s="183"/>
    </row>
    <row r="201">
      <c r="B201" s="183"/>
    </row>
    <row r="202">
      <c r="B202" s="183"/>
    </row>
    <row r="203">
      <c r="B203" s="183"/>
    </row>
    <row r="204">
      <c r="B204" s="183"/>
    </row>
    <row r="205">
      <c r="B205" s="183"/>
    </row>
    <row r="206">
      <c r="B206" s="183"/>
    </row>
    <row r="207">
      <c r="B207" s="183"/>
    </row>
    <row r="208">
      <c r="B208" s="183"/>
    </row>
    <row r="209">
      <c r="B209" s="183"/>
    </row>
    <row r="210">
      <c r="B210" s="183"/>
    </row>
    <row r="211">
      <c r="B211" s="183"/>
    </row>
    <row r="212">
      <c r="B212" s="183"/>
    </row>
    <row r="213">
      <c r="B213" s="183"/>
    </row>
    <row r="214">
      <c r="B214" s="183"/>
    </row>
    <row r="215">
      <c r="B215" s="183"/>
    </row>
    <row r="216">
      <c r="B216" s="183"/>
    </row>
    <row r="217">
      <c r="B217" s="183"/>
    </row>
    <row r="218">
      <c r="B218" s="183"/>
    </row>
    <row r="219">
      <c r="B219" s="183"/>
    </row>
    <row r="220">
      <c r="B220" s="183"/>
    </row>
    <row r="221">
      <c r="B221" s="183"/>
    </row>
    <row r="222">
      <c r="B222" s="183"/>
    </row>
    <row r="223">
      <c r="B223" s="183"/>
    </row>
    <row r="224">
      <c r="B224" s="183"/>
    </row>
    <row r="225">
      <c r="B225" s="183"/>
    </row>
    <row r="226">
      <c r="B226" s="183"/>
    </row>
    <row r="227">
      <c r="B227" s="183"/>
    </row>
    <row r="228">
      <c r="B228" s="183"/>
    </row>
    <row r="229">
      <c r="B229" s="183"/>
    </row>
    <row r="230">
      <c r="B230" s="183"/>
    </row>
    <row r="231">
      <c r="B231" s="183"/>
    </row>
    <row r="232">
      <c r="B232" s="183"/>
    </row>
    <row r="233">
      <c r="B233" s="183"/>
    </row>
    <row r="234">
      <c r="B234" s="183"/>
    </row>
    <row r="235">
      <c r="B235" s="183"/>
    </row>
    <row r="236">
      <c r="B236" s="183"/>
    </row>
    <row r="237">
      <c r="B237" s="183"/>
    </row>
    <row r="238">
      <c r="B238" s="183"/>
    </row>
    <row r="239">
      <c r="B239" s="183"/>
    </row>
    <row r="240">
      <c r="B240" s="183"/>
    </row>
    <row r="241">
      <c r="B241" s="183"/>
    </row>
    <row r="242">
      <c r="B242" s="183"/>
    </row>
    <row r="243">
      <c r="B243" s="183"/>
    </row>
    <row r="244">
      <c r="B244" s="183"/>
    </row>
    <row r="245">
      <c r="B245" s="183"/>
    </row>
    <row r="246">
      <c r="B246" s="183"/>
    </row>
    <row r="247">
      <c r="B247" s="183"/>
    </row>
    <row r="248">
      <c r="B248" s="183"/>
    </row>
    <row r="249">
      <c r="B249" s="183"/>
    </row>
    <row r="250">
      <c r="B250" s="183"/>
    </row>
    <row r="251">
      <c r="B251" s="183"/>
    </row>
    <row r="252">
      <c r="B252" s="183"/>
    </row>
    <row r="253">
      <c r="B253" s="183"/>
    </row>
    <row r="254">
      <c r="B254" s="183"/>
    </row>
    <row r="255">
      <c r="B255" s="183"/>
    </row>
    <row r="256">
      <c r="B256" s="183"/>
    </row>
    <row r="257">
      <c r="B257" s="183"/>
    </row>
    <row r="258">
      <c r="B258" s="183"/>
    </row>
    <row r="259">
      <c r="B259" s="183"/>
    </row>
    <row r="260">
      <c r="B260" s="183"/>
    </row>
    <row r="261">
      <c r="B261" s="183"/>
    </row>
    <row r="262">
      <c r="B262" s="183"/>
    </row>
    <row r="263">
      <c r="B263" s="183"/>
    </row>
    <row r="264">
      <c r="B264" s="183"/>
    </row>
    <row r="265">
      <c r="B265" s="183"/>
    </row>
    <row r="266">
      <c r="B266" s="183"/>
    </row>
    <row r="267">
      <c r="B267" s="183"/>
    </row>
    <row r="268">
      <c r="B268" s="183"/>
    </row>
    <row r="269">
      <c r="B269" s="183"/>
    </row>
    <row r="270">
      <c r="B270" s="183"/>
    </row>
    <row r="271">
      <c r="B271" s="183"/>
    </row>
    <row r="272">
      <c r="B272" s="183"/>
    </row>
    <row r="273">
      <c r="B273" s="183"/>
    </row>
    <row r="274">
      <c r="B274" s="183"/>
    </row>
    <row r="275">
      <c r="B275" s="183"/>
    </row>
    <row r="276">
      <c r="B276" s="183"/>
    </row>
    <row r="277">
      <c r="B277" s="183"/>
    </row>
    <row r="278">
      <c r="B278" s="183"/>
    </row>
    <row r="279">
      <c r="B279" s="183"/>
    </row>
    <row r="280">
      <c r="B280" s="183"/>
    </row>
    <row r="281">
      <c r="B281" s="183"/>
    </row>
    <row r="282">
      <c r="B282" s="183"/>
    </row>
    <row r="283">
      <c r="B283" s="183"/>
    </row>
    <row r="284">
      <c r="B284" s="183"/>
    </row>
    <row r="285">
      <c r="B285" s="183"/>
    </row>
    <row r="286">
      <c r="B286" s="183"/>
    </row>
    <row r="287">
      <c r="B287" s="183"/>
    </row>
    <row r="288">
      <c r="B288" s="183"/>
    </row>
    <row r="289">
      <c r="B289" s="183"/>
    </row>
    <row r="290">
      <c r="B290" s="183"/>
    </row>
    <row r="291">
      <c r="B291" s="183"/>
    </row>
    <row r="292">
      <c r="B292" s="183"/>
    </row>
    <row r="293">
      <c r="B293" s="183"/>
    </row>
    <row r="294">
      <c r="B294" s="183"/>
    </row>
    <row r="295">
      <c r="B295" s="183"/>
    </row>
    <row r="296">
      <c r="B296" s="183"/>
    </row>
    <row r="297">
      <c r="B297" s="183"/>
    </row>
    <row r="298">
      <c r="B298" s="183"/>
    </row>
    <row r="299">
      <c r="B299" s="183"/>
    </row>
    <row r="300">
      <c r="B300" s="183"/>
    </row>
    <row r="301">
      <c r="B301" s="183"/>
    </row>
    <row r="302">
      <c r="B302" s="183"/>
    </row>
    <row r="303">
      <c r="B303" s="183"/>
    </row>
    <row r="304">
      <c r="B304" s="183"/>
    </row>
    <row r="305">
      <c r="B305" s="183"/>
    </row>
    <row r="306">
      <c r="B306" s="183"/>
    </row>
    <row r="307">
      <c r="B307" s="183"/>
    </row>
    <row r="308">
      <c r="B308" s="183"/>
    </row>
    <row r="309">
      <c r="B309" s="183"/>
    </row>
    <row r="310">
      <c r="B310" s="183"/>
    </row>
    <row r="311">
      <c r="B311" s="183"/>
    </row>
    <row r="312">
      <c r="B312" s="183"/>
    </row>
    <row r="313">
      <c r="B313" s="183"/>
    </row>
    <row r="314">
      <c r="B314" s="183"/>
    </row>
    <row r="315">
      <c r="B315" s="183"/>
    </row>
    <row r="316">
      <c r="B316" s="183"/>
    </row>
    <row r="317">
      <c r="B317" s="183"/>
    </row>
    <row r="318">
      <c r="B318" s="183"/>
    </row>
    <row r="319">
      <c r="B319" s="183"/>
    </row>
    <row r="320">
      <c r="B320" s="183"/>
    </row>
    <row r="321">
      <c r="B321" s="183"/>
    </row>
    <row r="322">
      <c r="B322" s="183"/>
    </row>
    <row r="323">
      <c r="B323" s="183"/>
    </row>
    <row r="324">
      <c r="B324" s="183"/>
    </row>
    <row r="325">
      <c r="B325" s="183"/>
    </row>
    <row r="326">
      <c r="B326" s="183"/>
    </row>
    <row r="327">
      <c r="B327" s="183"/>
    </row>
    <row r="328">
      <c r="B328" s="183"/>
    </row>
    <row r="329">
      <c r="B329" s="183"/>
    </row>
    <row r="330">
      <c r="B330" s="183"/>
    </row>
    <row r="331">
      <c r="B331" s="183"/>
    </row>
    <row r="332">
      <c r="B332" s="183"/>
    </row>
    <row r="333">
      <c r="B333" s="183"/>
    </row>
    <row r="334">
      <c r="B334" s="183"/>
    </row>
    <row r="335">
      <c r="B335" s="183"/>
    </row>
    <row r="336">
      <c r="B336" s="183"/>
    </row>
    <row r="337">
      <c r="B337" s="183"/>
    </row>
    <row r="338">
      <c r="B338" s="183"/>
    </row>
    <row r="339">
      <c r="B339" s="183"/>
    </row>
    <row r="340">
      <c r="B340" s="183"/>
    </row>
    <row r="341">
      <c r="B341" s="183"/>
    </row>
    <row r="342">
      <c r="B342" s="183"/>
    </row>
    <row r="343">
      <c r="B343" s="183"/>
    </row>
    <row r="344">
      <c r="B344" s="183"/>
    </row>
    <row r="345">
      <c r="B345" s="183"/>
    </row>
    <row r="346">
      <c r="B346" s="183"/>
    </row>
    <row r="347">
      <c r="B347" s="183"/>
    </row>
    <row r="348">
      <c r="B348" s="183"/>
    </row>
    <row r="349">
      <c r="B349" s="183"/>
    </row>
    <row r="350">
      <c r="B350" s="183"/>
    </row>
    <row r="351">
      <c r="B351" s="183"/>
    </row>
    <row r="352">
      <c r="B352" s="183"/>
    </row>
    <row r="353">
      <c r="B353" s="183"/>
    </row>
    <row r="354">
      <c r="B354" s="183"/>
    </row>
    <row r="355">
      <c r="B355" s="183"/>
    </row>
    <row r="356">
      <c r="B356" s="183"/>
    </row>
    <row r="357">
      <c r="B357" s="183"/>
    </row>
    <row r="358">
      <c r="B358" s="183"/>
    </row>
    <row r="359">
      <c r="B359" s="183"/>
    </row>
    <row r="360">
      <c r="B360" s="183"/>
    </row>
    <row r="361">
      <c r="B361" s="183"/>
    </row>
    <row r="362">
      <c r="B362" s="183"/>
    </row>
    <row r="363">
      <c r="B363" s="183"/>
    </row>
    <row r="364">
      <c r="B364" s="183"/>
    </row>
    <row r="365">
      <c r="B365" s="183"/>
    </row>
    <row r="366">
      <c r="B366" s="183"/>
    </row>
    <row r="367">
      <c r="B367" s="183"/>
    </row>
    <row r="368">
      <c r="B368" s="183"/>
    </row>
    <row r="369">
      <c r="B369" s="183"/>
    </row>
    <row r="370">
      <c r="B370" s="183"/>
    </row>
    <row r="371">
      <c r="B371" s="183"/>
    </row>
    <row r="372">
      <c r="B372" s="183"/>
    </row>
    <row r="373">
      <c r="B373" s="183"/>
    </row>
    <row r="374">
      <c r="B374" s="183"/>
    </row>
    <row r="375">
      <c r="B375" s="183"/>
    </row>
    <row r="376">
      <c r="B376" s="183"/>
    </row>
    <row r="377">
      <c r="B377" s="183"/>
    </row>
    <row r="378">
      <c r="B378" s="183"/>
    </row>
    <row r="379">
      <c r="B379" s="183"/>
    </row>
    <row r="380">
      <c r="B380" s="183"/>
    </row>
    <row r="381">
      <c r="B381" s="183"/>
    </row>
    <row r="382">
      <c r="B382" s="183"/>
    </row>
    <row r="383">
      <c r="B383" s="183"/>
    </row>
    <row r="384">
      <c r="B384" s="183"/>
    </row>
    <row r="385">
      <c r="B385" s="183"/>
    </row>
    <row r="386">
      <c r="B386" s="183"/>
    </row>
    <row r="387">
      <c r="B387" s="183"/>
    </row>
    <row r="388">
      <c r="B388" s="183"/>
    </row>
    <row r="389">
      <c r="B389" s="183"/>
    </row>
    <row r="390">
      <c r="B390" s="183"/>
    </row>
    <row r="391">
      <c r="B391" s="183"/>
    </row>
    <row r="392">
      <c r="B392" s="183"/>
    </row>
    <row r="393">
      <c r="B393" s="183"/>
    </row>
    <row r="394">
      <c r="B394" s="183"/>
    </row>
    <row r="395">
      <c r="B395" s="183"/>
    </row>
    <row r="396">
      <c r="B396" s="183"/>
    </row>
    <row r="397">
      <c r="B397" s="183"/>
    </row>
    <row r="398">
      <c r="B398" s="183"/>
    </row>
    <row r="399">
      <c r="B399" s="183"/>
    </row>
    <row r="400">
      <c r="B400" s="183"/>
    </row>
    <row r="401">
      <c r="B401" s="183"/>
    </row>
    <row r="402">
      <c r="B402" s="183"/>
    </row>
    <row r="403">
      <c r="B403" s="183"/>
    </row>
    <row r="404">
      <c r="B404" s="183"/>
    </row>
    <row r="405">
      <c r="B405" s="183"/>
    </row>
    <row r="406">
      <c r="B406" s="183"/>
    </row>
    <row r="407">
      <c r="B407" s="183"/>
    </row>
    <row r="408">
      <c r="B408" s="183"/>
    </row>
    <row r="409">
      <c r="B409" s="183"/>
    </row>
    <row r="410">
      <c r="B410" s="183"/>
    </row>
    <row r="411">
      <c r="B411" s="183"/>
    </row>
    <row r="412">
      <c r="B412" s="183"/>
    </row>
    <row r="413">
      <c r="B413" s="183"/>
    </row>
    <row r="414">
      <c r="B414" s="183"/>
    </row>
    <row r="415">
      <c r="B415" s="183"/>
    </row>
    <row r="416">
      <c r="B416" s="183"/>
    </row>
    <row r="417">
      <c r="B417" s="183"/>
    </row>
    <row r="418">
      <c r="B418" s="183"/>
    </row>
    <row r="419">
      <c r="B419" s="183"/>
    </row>
    <row r="420">
      <c r="B420" s="183"/>
    </row>
    <row r="421">
      <c r="B421" s="183"/>
    </row>
    <row r="422">
      <c r="B422" s="183"/>
    </row>
    <row r="423">
      <c r="B423" s="183"/>
    </row>
    <row r="424">
      <c r="B424" s="183"/>
    </row>
    <row r="425">
      <c r="B425" s="183"/>
    </row>
    <row r="426">
      <c r="B426" s="183"/>
    </row>
    <row r="427">
      <c r="B427" s="183"/>
    </row>
    <row r="428">
      <c r="B428" s="183"/>
    </row>
    <row r="429">
      <c r="B429" s="183"/>
    </row>
    <row r="430">
      <c r="B430" s="183"/>
    </row>
    <row r="431">
      <c r="B431" s="183"/>
    </row>
    <row r="432">
      <c r="B432" s="183"/>
    </row>
    <row r="433">
      <c r="B433" s="183"/>
    </row>
    <row r="434">
      <c r="B434" s="183"/>
    </row>
    <row r="435">
      <c r="B435" s="183"/>
    </row>
    <row r="436">
      <c r="B436" s="183"/>
    </row>
    <row r="437">
      <c r="B437" s="183"/>
    </row>
    <row r="438">
      <c r="B438" s="183"/>
    </row>
    <row r="439">
      <c r="B439" s="183"/>
    </row>
    <row r="440">
      <c r="B440" s="183"/>
    </row>
    <row r="441">
      <c r="B441" s="183"/>
    </row>
    <row r="442">
      <c r="B442" s="183"/>
    </row>
    <row r="443">
      <c r="B443" s="183"/>
    </row>
    <row r="444">
      <c r="B444" s="183"/>
    </row>
    <row r="445">
      <c r="B445" s="183"/>
    </row>
    <row r="446">
      <c r="B446" s="183"/>
    </row>
    <row r="447">
      <c r="B447" s="183"/>
    </row>
    <row r="448">
      <c r="B448" s="183"/>
    </row>
    <row r="449">
      <c r="B449" s="183"/>
    </row>
    <row r="450">
      <c r="B450" s="183"/>
    </row>
    <row r="451">
      <c r="B451" s="183"/>
    </row>
    <row r="452">
      <c r="B452" s="183"/>
    </row>
    <row r="453">
      <c r="B453" s="183"/>
    </row>
    <row r="454">
      <c r="B454" s="183"/>
    </row>
    <row r="455">
      <c r="B455" s="183"/>
    </row>
    <row r="456">
      <c r="B456" s="183"/>
    </row>
    <row r="457">
      <c r="B457" s="183"/>
    </row>
    <row r="458">
      <c r="B458" s="183"/>
    </row>
    <row r="459">
      <c r="B459" s="183"/>
    </row>
    <row r="460">
      <c r="B460" s="183"/>
    </row>
    <row r="461">
      <c r="B461" s="183"/>
    </row>
    <row r="462">
      <c r="B462" s="183"/>
    </row>
    <row r="463">
      <c r="B463" s="183"/>
    </row>
    <row r="464">
      <c r="B464" s="183"/>
    </row>
    <row r="465">
      <c r="B465" s="183"/>
    </row>
    <row r="466">
      <c r="B466" s="183"/>
    </row>
    <row r="467">
      <c r="B467" s="183"/>
    </row>
    <row r="468">
      <c r="B468" s="183"/>
    </row>
    <row r="469">
      <c r="B469" s="183"/>
    </row>
    <row r="470">
      <c r="B470" s="183"/>
    </row>
    <row r="471">
      <c r="B471" s="183"/>
    </row>
    <row r="472">
      <c r="B472" s="183"/>
    </row>
    <row r="473">
      <c r="B473" s="183"/>
    </row>
    <row r="474">
      <c r="B474" s="183"/>
    </row>
    <row r="475">
      <c r="B475" s="183"/>
    </row>
    <row r="476">
      <c r="B476" s="183"/>
    </row>
    <row r="477">
      <c r="B477" s="183"/>
    </row>
    <row r="478">
      <c r="B478" s="183"/>
    </row>
    <row r="479">
      <c r="B479" s="183"/>
    </row>
    <row r="480">
      <c r="B480" s="183"/>
    </row>
    <row r="481">
      <c r="B481" s="183"/>
    </row>
    <row r="482">
      <c r="B482" s="183"/>
    </row>
    <row r="483">
      <c r="B483" s="183"/>
    </row>
    <row r="484">
      <c r="B484" s="183"/>
    </row>
    <row r="485">
      <c r="B485" s="183"/>
    </row>
    <row r="486">
      <c r="B486" s="183"/>
    </row>
    <row r="487">
      <c r="B487" s="183"/>
    </row>
    <row r="488">
      <c r="B488" s="183"/>
    </row>
    <row r="489">
      <c r="B489" s="183"/>
    </row>
    <row r="490">
      <c r="B490" s="183"/>
    </row>
    <row r="491">
      <c r="B491" s="183"/>
    </row>
    <row r="492">
      <c r="B492" s="183"/>
    </row>
    <row r="493">
      <c r="B493" s="183"/>
    </row>
    <row r="494">
      <c r="B494" s="183"/>
    </row>
    <row r="495">
      <c r="B495" s="183"/>
    </row>
    <row r="496">
      <c r="B496" s="183"/>
    </row>
    <row r="497">
      <c r="B497" s="183"/>
    </row>
    <row r="498">
      <c r="B498" s="183"/>
    </row>
    <row r="499">
      <c r="B499" s="183"/>
    </row>
    <row r="500">
      <c r="B500" s="183"/>
    </row>
    <row r="501">
      <c r="B501" s="183"/>
    </row>
    <row r="502">
      <c r="B502" s="183"/>
    </row>
    <row r="503">
      <c r="B503" s="183"/>
    </row>
    <row r="504">
      <c r="B504" s="183"/>
    </row>
    <row r="505">
      <c r="B505" s="183"/>
    </row>
    <row r="506">
      <c r="B506" s="183"/>
    </row>
    <row r="507">
      <c r="B507" s="183"/>
    </row>
    <row r="508">
      <c r="B508" s="183"/>
    </row>
    <row r="509">
      <c r="B509" s="183"/>
    </row>
    <row r="510">
      <c r="B510" s="183"/>
    </row>
    <row r="511">
      <c r="B511" s="183"/>
    </row>
    <row r="512">
      <c r="B512" s="183"/>
    </row>
    <row r="513">
      <c r="B513" s="183"/>
    </row>
    <row r="514">
      <c r="B514" s="183"/>
    </row>
    <row r="515">
      <c r="B515" s="183"/>
    </row>
    <row r="516">
      <c r="B516" s="183"/>
    </row>
    <row r="517">
      <c r="B517" s="183"/>
    </row>
    <row r="518">
      <c r="B518" s="183"/>
    </row>
    <row r="519">
      <c r="B519" s="183"/>
    </row>
    <row r="520">
      <c r="B520" s="183"/>
    </row>
    <row r="521">
      <c r="B521" s="183"/>
    </row>
    <row r="522">
      <c r="B522" s="183"/>
    </row>
    <row r="523">
      <c r="B523" s="183"/>
    </row>
    <row r="524">
      <c r="B524" s="183"/>
    </row>
    <row r="525">
      <c r="B525" s="183"/>
    </row>
    <row r="526">
      <c r="B526" s="183"/>
    </row>
    <row r="527">
      <c r="B527" s="183"/>
    </row>
    <row r="528">
      <c r="B528" s="183"/>
    </row>
    <row r="529">
      <c r="B529" s="183"/>
    </row>
    <row r="530">
      <c r="B530" s="183"/>
    </row>
    <row r="531">
      <c r="B531" s="183"/>
    </row>
    <row r="532">
      <c r="B532" s="183"/>
    </row>
    <row r="533">
      <c r="B533" s="183"/>
    </row>
    <row r="534">
      <c r="B534" s="183"/>
    </row>
    <row r="535">
      <c r="B535" s="183"/>
    </row>
    <row r="536">
      <c r="B536" s="183"/>
    </row>
    <row r="537">
      <c r="B537" s="183"/>
    </row>
    <row r="538">
      <c r="B538" s="183"/>
    </row>
    <row r="539">
      <c r="B539" s="183"/>
    </row>
    <row r="540">
      <c r="B540" s="183"/>
    </row>
    <row r="541">
      <c r="B541" s="183"/>
    </row>
    <row r="542">
      <c r="B542" s="183"/>
    </row>
    <row r="543">
      <c r="B543" s="183"/>
    </row>
    <row r="544">
      <c r="B544" s="183"/>
    </row>
    <row r="545">
      <c r="B545" s="183"/>
    </row>
    <row r="546">
      <c r="B546" s="183"/>
    </row>
    <row r="547">
      <c r="B547" s="183"/>
    </row>
    <row r="548">
      <c r="B548" s="183"/>
    </row>
    <row r="549">
      <c r="B549" s="183"/>
    </row>
    <row r="550">
      <c r="B550" s="183"/>
    </row>
    <row r="551">
      <c r="B551" s="183"/>
    </row>
    <row r="552">
      <c r="B552" s="183"/>
    </row>
    <row r="553">
      <c r="B553" s="183"/>
    </row>
    <row r="554">
      <c r="B554" s="183"/>
    </row>
    <row r="555">
      <c r="B555" s="183"/>
    </row>
    <row r="556">
      <c r="B556" s="183"/>
    </row>
    <row r="557">
      <c r="B557" s="183"/>
    </row>
    <row r="558">
      <c r="B558" s="183"/>
    </row>
    <row r="559">
      <c r="B559" s="183"/>
    </row>
    <row r="560">
      <c r="B560" s="183"/>
    </row>
    <row r="561">
      <c r="B561" s="183"/>
    </row>
    <row r="562">
      <c r="B562" s="183"/>
    </row>
    <row r="563">
      <c r="B563" s="183"/>
    </row>
    <row r="564">
      <c r="B564" s="183"/>
    </row>
    <row r="565">
      <c r="B565" s="183"/>
    </row>
    <row r="566">
      <c r="B566" s="183"/>
    </row>
    <row r="567">
      <c r="B567" s="183"/>
    </row>
    <row r="568">
      <c r="B568" s="183"/>
    </row>
    <row r="569">
      <c r="B569" s="183"/>
    </row>
    <row r="570">
      <c r="B570" s="183"/>
    </row>
    <row r="571">
      <c r="B571" s="183"/>
    </row>
    <row r="572">
      <c r="B572" s="183"/>
    </row>
    <row r="573">
      <c r="B573" s="183"/>
    </row>
    <row r="574">
      <c r="B574" s="183"/>
    </row>
    <row r="575">
      <c r="B575" s="183"/>
    </row>
    <row r="576">
      <c r="B576" s="183"/>
    </row>
    <row r="577">
      <c r="B577" s="183"/>
    </row>
    <row r="578">
      <c r="B578" s="183"/>
    </row>
    <row r="579">
      <c r="B579" s="183"/>
    </row>
    <row r="580">
      <c r="B580" s="183"/>
    </row>
    <row r="581">
      <c r="B581" s="183"/>
    </row>
    <row r="582">
      <c r="B582" s="183"/>
    </row>
    <row r="583">
      <c r="B583" s="183"/>
    </row>
    <row r="584">
      <c r="B584" s="183"/>
    </row>
    <row r="585">
      <c r="B585" s="183"/>
    </row>
    <row r="586">
      <c r="B586" s="183"/>
    </row>
    <row r="587">
      <c r="B587" s="183"/>
    </row>
    <row r="588">
      <c r="B588" s="183"/>
    </row>
    <row r="589">
      <c r="B589" s="183"/>
    </row>
    <row r="590">
      <c r="B590" s="183"/>
    </row>
    <row r="591">
      <c r="B591" s="183"/>
    </row>
    <row r="592">
      <c r="B592" s="183"/>
    </row>
    <row r="593">
      <c r="B593" s="183"/>
    </row>
    <row r="594">
      <c r="B594" s="183"/>
    </row>
    <row r="595">
      <c r="B595" s="183"/>
    </row>
    <row r="596">
      <c r="B596" s="183"/>
    </row>
    <row r="597">
      <c r="B597" s="183"/>
    </row>
    <row r="598">
      <c r="B598" s="183"/>
    </row>
    <row r="599">
      <c r="B599" s="183"/>
    </row>
    <row r="600">
      <c r="B600" s="183"/>
    </row>
    <row r="601">
      <c r="B601" s="183"/>
    </row>
    <row r="602">
      <c r="B602" s="183"/>
    </row>
    <row r="603">
      <c r="B603" s="183"/>
    </row>
    <row r="604">
      <c r="B604" s="183"/>
    </row>
    <row r="605">
      <c r="B605" s="183"/>
    </row>
    <row r="606">
      <c r="B606" s="183"/>
    </row>
    <row r="607">
      <c r="B607" s="183"/>
    </row>
    <row r="608">
      <c r="B608" s="183"/>
    </row>
    <row r="609">
      <c r="B609" s="183"/>
    </row>
    <row r="610">
      <c r="B610" s="183"/>
    </row>
    <row r="611">
      <c r="B611" s="183"/>
    </row>
    <row r="612">
      <c r="B612" s="183"/>
    </row>
    <row r="613">
      <c r="B613" s="183"/>
    </row>
    <row r="614">
      <c r="B614" s="183"/>
    </row>
    <row r="615">
      <c r="B615" s="183"/>
    </row>
    <row r="616">
      <c r="B616" s="183"/>
    </row>
    <row r="617">
      <c r="B617" s="183"/>
    </row>
    <row r="618">
      <c r="B618" s="183"/>
    </row>
    <row r="619">
      <c r="B619" s="183"/>
    </row>
    <row r="620">
      <c r="B620" s="183"/>
    </row>
    <row r="621">
      <c r="B621" s="183"/>
    </row>
    <row r="622">
      <c r="B622" s="183"/>
    </row>
    <row r="623">
      <c r="B623" s="183"/>
    </row>
    <row r="624">
      <c r="B624" s="183"/>
    </row>
    <row r="625">
      <c r="B625" s="183"/>
    </row>
    <row r="626">
      <c r="B626" s="183"/>
    </row>
    <row r="627">
      <c r="B627" s="183"/>
    </row>
    <row r="628">
      <c r="B628" s="183"/>
    </row>
    <row r="629">
      <c r="B629" s="183"/>
    </row>
    <row r="630">
      <c r="B630" s="183"/>
    </row>
    <row r="631">
      <c r="B631" s="183"/>
    </row>
    <row r="632">
      <c r="B632" s="183"/>
    </row>
    <row r="633">
      <c r="B633" s="183"/>
    </row>
    <row r="634">
      <c r="B634" s="183"/>
    </row>
    <row r="635">
      <c r="B635" s="183"/>
    </row>
    <row r="636">
      <c r="B636" s="183"/>
    </row>
    <row r="637">
      <c r="B637" s="183"/>
    </row>
    <row r="638">
      <c r="B638" s="183"/>
    </row>
    <row r="639">
      <c r="B639" s="183"/>
    </row>
    <row r="640">
      <c r="B640" s="183"/>
    </row>
    <row r="641">
      <c r="B641" s="183"/>
    </row>
    <row r="642">
      <c r="B642" s="183"/>
    </row>
    <row r="643">
      <c r="B643" s="183"/>
    </row>
    <row r="644">
      <c r="B644" s="183"/>
    </row>
    <row r="645">
      <c r="B645" s="183"/>
    </row>
    <row r="646">
      <c r="B646" s="183"/>
    </row>
    <row r="647">
      <c r="B647" s="183"/>
    </row>
    <row r="648">
      <c r="B648" s="183"/>
    </row>
    <row r="649">
      <c r="B649" s="183"/>
    </row>
    <row r="650">
      <c r="B650" s="183"/>
    </row>
    <row r="651">
      <c r="B651" s="183"/>
    </row>
    <row r="652">
      <c r="B652" s="183"/>
    </row>
    <row r="653">
      <c r="B653" s="183"/>
    </row>
    <row r="654">
      <c r="B654" s="183"/>
    </row>
    <row r="655">
      <c r="B655" s="183"/>
    </row>
    <row r="656">
      <c r="B656" s="183"/>
    </row>
    <row r="657">
      <c r="B657" s="183"/>
    </row>
    <row r="658">
      <c r="B658" s="183"/>
    </row>
    <row r="659">
      <c r="B659" s="183"/>
    </row>
    <row r="660">
      <c r="B660" s="183"/>
    </row>
    <row r="661">
      <c r="B661" s="183"/>
    </row>
    <row r="662">
      <c r="B662" s="183"/>
    </row>
    <row r="663">
      <c r="B663" s="183"/>
    </row>
    <row r="664">
      <c r="B664" s="183"/>
    </row>
    <row r="665">
      <c r="B665" s="183"/>
    </row>
    <row r="666">
      <c r="B666" s="183"/>
    </row>
    <row r="667">
      <c r="B667" s="183"/>
    </row>
    <row r="668">
      <c r="B668" s="183"/>
    </row>
    <row r="669">
      <c r="B669" s="183"/>
    </row>
    <row r="670">
      <c r="B670" s="183"/>
    </row>
    <row r="671">
      <c r="B671" s="183"/>
    </row>
    <row r="672">
      <c r="B672" s="183"/>
    </row>
    <row r="673">
      <c r="B673" s="183"/>
    </row>
    <row r="674">
      <c r="B674" s="183"/>
    </row>
    <row r="675">
      <c r="B675" s="183"/>
    </row>
    <row r="676">
      <c r="B676" s="183"/>
    </row>
    <row r="677">
      <c r="B677" s="183"/>
    </row>
    <row r="678">
      <c r="B678" s="183"/>
    </row>
    <row r="679">
      <c r="B679" s="183"/>
    </row>
    <row r="680">
      <c r="B680" s="183"/>
    </row>
    <row r="681">
      <c r="B681" s="183"/>
    </row>
    <row r="682">
      <c r="B682" s="183"/>
    </row>
    <row r="683">
      <c r="B683" s="183"/>
    </row>
    <row r="684">
      <c r="B684" s="183"/>
    </row>
    <row r="685">
      <c r="B685" s="183"/>
    </row>
    <row r="686">
      <c r="B686" s="183"/>
    </row>
    <row r="687">
      <c r="B687" s="183"/>
    </row>
    <row r="688">
      <c r="B688" s="183"/>
    </row>
    <row r="689">
      <c r="B689" s="183"/>
    </row>
    <row r="690">
      <c r="B690" s="183"/>
    </row>
    <row r="691">
      <c r="B691" s="183"/>
    </row>
    <row r="692">
      <c r="B692" s="183"/>
    </row>
    <row r="693">
      <c r="B693" s="183"/>
    </row>
    <row r="694">
      <c r="B694" s="183"/>
    </row>
    <row r="695">
      <c r="B695" s="183"/>
    </row>
    <row r="696">
      <c r="B696" s="183"/>
    </row>
    <row r="697">
      <c r="B697" s="183"/>
    </row>
    <row r="698">
      <c r="B698" s="183"/>
    </row>
    <row r="699">
      <c r="B699" s="183"/>
    </row>
    <row r="700">
      <c r="B700" s="183"/>
    </row>
    <row r="701">
      <c r="B701" s="183"/>
    </row>
    <row r="702">
      <c r="B702" s="183"/>
    </row>
    <row r="703">
      <c r="B703" s="183"/>
    </row>
    <row r="704">
      <c r="B704" s="183"/>
    </row>
    <row r="705">
      <c r="B705" s="183"/>
    </row>
    <row r="706">
      <c r="B706" s="183"/>
    </row>
    <row r="707">
      <c r="B707" s="183"/>
    </row>
    <row r="708">
      <c r="B708" s="183"/>
    </row>
    <row r="709">
      <c r="B709" s="183"/>
    </row>
    <row r="710">
      <c r="B710" s="183"/>
    </row>
    <row r="711">
      <c r="B711" s="183"/>
    </row>
    <row r="712">
      <c r="B712" s="183"/>
    </row>
    <row r="713">
      <c r="B713" s="183"/>
    </row>
    <row r="714">
      <c r="B714" s="183"/>
    </row>
    <row r="715">
      <c r="B715" s="183"/>
    </row>
    <row r="716">
      <c r="B716" s="183"/>
    </row>
    <row r="717">
      <c r="B717" s="183"/>
    </row>
    <row r="718">
      <c r="B718" s="183"/>
    </row>
    <row r="719">
      <c r="B719" s="183"/>
    </row>
    <row r="720">
      <c r="B720" s="183"/>
    </row>
    <row r="721">
      <c r="B721" s="183"/>
    </row>
    <row r="722">
      <c r="B722" s="183"/>
    </row>
    <row r="723">
      <c r="B723" s="183"/>
    </row>
    <row r="724">
      <c r="B724" s="183"/>
    </row>
    <row r="725">
      <c r="B725" s="183"/>
    </row>
    <row r="726">
      <c r="B726" s="183"/>
    </row>
    <row r="727">
      <c r="B727" s="183"/>
    </row>
    <row r="728">
      <c r="B728" s="183"/>
    </row>
    <row r="729">
      <c r="B729" s="183"/>
    </row>
    <row r="730">
      <c r="B730" s="183"/>
    </row>
    <row r="731">
      <c r="B731" s="183"/>
    </row>
    <row r="732">
      <c r="B732" s="183"/>
    </row>
    <row r="733">
      <c r="B733" s="183"/>
    </row>
    <row r="734">
      <c r="B734" s="183"/>
    </row>
    <row r="735">
      <c r="B735" s="183"/>
    </row>
    <row r="736">
      <c r="B736" s="183"/>
    </row>
    <row r="737">
      <c r="B737" s="183"/>
    </row>
    <row r="738">
      <c r="B738" s="183"/>
    </row>
    <row r="739">
      <c r="B739" s="183"/>
    </row>
    <row r="740">
      <c r="B740" s="183"/>
    </row>
    <row r="741">
      <c r="B741" s="183"/>
    </row>
    <row r="742">
      <c r="B742" s="183"/>
    </row>
    <row r="743">
      <c r="B743" s="183"/>
    </row>
    <row r="744">
      <c r="B744" s="183"/>
    </row>
    <row r="745">
      <c r="B745" s="183"/>
    </row>
    <row r="746">
      <c r="B746" s="183"/>
    </row>
    <row r="747">
      <c r="B747" s="183"/>
    </row>
    <row r="748">
      <c r="B748" s="183"/>
    </row>
    <row r="749">
      <c r="B749" s="183"/>
    </row>
    <row r="750">
      <c r="B750" s="183"/>
    </row>
    <row r="751">
      <c r="B751" s="183"/>
    </row>
    <row r="752">
      <c r="B752" s="183"/>
    </row>
    <row r="753">
      <c r="B753" s="183"/>
    </row>
    <row r="754">
      <c r="B754" s="183"/>
    </row>
    <row r="755">
      <c r="B755" s="183"/>
    </row>
    <row r="756">
      <c r="B756" s="183"/>
    </row>
    <row r="757">
      <c r="B757" s="183"/>
    </row>
    <row r="758">
      <c r="B758" s="183"/>
    </row>
    <row r="759">
      <c r="B759" s="183"/>
    </row>
    <row r="760">
      <c r="B760" s="183"/>
    </row>
    <row r="761">
      <c r="B761" s="183"/>
    </row>
    <row r="762">
      <c r="B762" s="183"/>
    </row>
    <row r="763">
      <c r="B763" s="183"/>
    </row>
    <row r="764">
      <c r="B764" s="183"/>
    </row>
    <row r="765">
      <c r="B765" s="183"/>
    </row>
    <row r="766">
      <c r="B766" s="183"/>
    </row>
    <row r="767">
      <c r="B767" s="183"/>
    </row>
    <row r="768">
      <c r="B768" s="183"/>
    </row>
    <row r="769">
      <c r="B769" s="183"/>
    </row>
    <row r="770">
      <c r="B770" s="183"/>
    </row>
    <row r="771">
      <c r="B771" s="183"/>
    </row>
    <row r="772">
      <c r="B772" s="183"/>
    </row>
    <row r="773">
      <c r="B773" s="183"/>
    </row>
    <row r="774">
      <c r="B774" s="183"/>
    </row>
    <row r="775">
      <c r="B775" s="183"/>
    </row>
    <row r="776">
      <c r="B776" s="183"/>
    </row>
    <row r="777">
      <c r="B777" s="183"/>
    </row>
    <row r="778">
      <c r="B778" s="183"/>
    </row>
    <row r="779">
      <c r="B779" s="183"/>
    </row>
    <row r="780">
      <c r="B780" s="183"/>
    </row>
    <row r="781">
      <c r="B781" s="183"/>
    </row>
    <row r="782">
      <c r="B782" s="183"/>
    </row>
    <row r="783">
      <c r="B783" s="183"/>
    </row>
    <row r="784">
      <c r="B784" s="183"/>
    </row>
    <row r="785">
      <c r="B785" s="183"/>
    </row>
    <row r="786">
      <c r="B786" s="183"/>
    </row>
    <row r="787">
      <c r="B787" s="183"/>
    </row>
    <row r="788">
      <c r="B788" s="183"/>
    </row>
    <row r="789">
      <c r="B789" s="183"/>
    </row>
    <row r="790">
      <c r="B790" s="183"/>
    </row>
    <row r="791">
      <c r="B791" s="183"/>
    </row>
    <row r="792">
      <c r="B792" s="183"/>
    </row>
    <row r="793">
      <c r="B793" s="183"/>
    </row>
    <row r="794">
      <c r="B794" s="183"/>
    </row>
    <row r="795">
      <c r="B795" s="183"/>
    </row>
    <row r="796">
      <c r="B796" s="183"/>
    </row>
    <row r="797">
      <c r="B797" s="183"/>
    </row>
    <row r="798">
      <c r="B798" s="183"/>
    </row>
    <row r="799">
      <c r="B799" s="183"/>
    </row>
    <row r="800">
      <c r="B800" s="183"/>
    </row>
    <row r="801">
      <c r="B801" s="183"/>
    </row>
    <row r="802">
      <c r="B802" s="183"/>
    </row>
    <row r="803">
      <c r="B803" s="183"/>
    </row>
    <row r="804">
      <c r="B804" s="183"/>
    </row>
    <row r="805">
      <c r="B805" s="183"/>
    </row>
    <row r="806">
      <c r="B806" s="183"/>
    </row>
    <row r="807">
      <c r="B807" s="183"/>
    </row>
    <row r="808">
      <c r="B808" s="183"/>
    </row>
    <row r="809">
      <c r="B809" s="183"/>
    </row>
    <row r="810">
      <c r="B810" s="183"/>
    </row>
    <row r="811">
      <c r="B811" s="183"/>
    </row>
    <row r="812">
      <c r="B812" s="183"/>
    </row>
    <row r="813">
      <c r="B813" s="183"/>
    </row>
    <row r="814">
      <c r="B814" s="183"/>
    </row>
    <row r="815">
      <c r="B815" s="183"/>
    </row>
    <row r="816">
      <c r="B816" s="183"/>
    </row>
    <row r="817">
      <c r="B817" s="183"/>
    </row>
    <row r="818">
      <c r="B818" s="183"/>
    </row>
    <row r="819">
      <c r="B819" s="183"/>
    </row>
    <row r="820">
      <c r="B820" s="183"/>
    </row>
    <row r="821">
      <c r="B821" s="183"/>
    </row>
    <row r="822">
      <c r="B822" s="183"/>
    </row>
    <row r="823">
      <c r="B823" s="183"/>
    </row>
    <row r="824">
      <c r="B824" s="183"/>
    </row>
    <row r="825">
      <c r="B825" s="183"/>
    </row>
    <row r="826">
      <c r="B826" s="183"/>
    </row>
    <row r="827">
      <c r="B827" s="183"/>
    </row>
    <row r="828">
      <c r="B828" s="183"/>
    </row>
    <row r="829">
      <c r="B829" s="183"/>
    </row>
    <row r="830">
      <c r="B830" s="183"/>
    </row>
    <row r="831">
      <c r="B831" s="183"/>
    </row>
    <row r="832">
      <c r="B832" s="183"/>
    </row>
    <row r="833">
      <c r="B833" s="183"/>
    </row>
    <row r="834">
      <c r="B834" s="183"/>
    </row>
    <row r="835">
      <c r="B835" s="183"/>
    </row>
    <row r="836">
      <c r="B836" s="183"/>
    </row>
    <row r="837">
      <c r="B837" s="183"/>
    </row>
    <row r="838">
      <c r="B838" s="183"/>
    </row>
    <row r="839">
      <c r="B839" s="183"/>
    </row>
    <row r="840">
      <c r="B840" s="183"/>
    </row>
    <row r="841">
      <c r="B841" s="183"/>
    </row>
    <row r="842">
      <c r="B842" s="183"/>
    </row>
    <row r="843">
      <c r="B843" s="183"/>
    </row>
    <row r="844">
      <c r="B844" s="183"/>
    </row>
    <row r="845">
      <c r="B845" s="183"/>
    </row>
    <row r="846">
      <c r="B846" s="183"/>
    </row>
    <row r="847">
      <c r="B847" s="183"/>
    </row>
    <row r="848">
      <c r="B848" s="183"/>
    </row>
    <row r="849">
      <c r="B849" s="183"/>
    </row>
    <row r="850">
      <c r="B850" s="183"/>
    </row>
    <row r="851">
      <c r="B851" s="183"/>
    </row>
    <row r="852">
      <c r="B852" s="183"/>
    </row>
    <row r="853">
      <c r="B853" s="183"/>
    </row>
    <row r="854">
      <c r="B854" s="183"/>
    </row>
    <row r="855">
      <c r="B855" s="183"/>
    </row>
    <row r="856">
      <c r="B856" s="183"/>
    </row>
    <row r="857">
      <c r="B857" s="183"/>
    </row>
    <row r="858">
      <c r="B858" s="183"/>
    </row>
    <row r="859">
      <c r="B859" s="183"/>
    </row>
    <row r="860">
      <c r="B860" s="183"/>
    </row>
    <row r="861">
      <c r="B861" s="183"/>
    </row>
    <row r="862">
      <c r="B862" s="183"/>
    </row>
    <row r="863">
      <c r="B863" s="183"/>
    </row>
    <row r="864">
      <c r="B864" s="183"/>
    </row>
    <row r="865">
      <c r="B865" s="183"/>
    </row>
    <row r="866">
      <c r="B866" s="183"/>
    </row>
    <row r="867">
      <c r="B867" s="183"/>
    </row>
    <row r="868">
      <c r="B868" s="183"/>
    </row>
    <row r="869">
      <c r="B869" s="183"/>
    </row>
    <row r="870">
      <c r="B870" s="183"/>
    </row>
    <row r="871">
      <c r="B871" s="183"/>
    </row>
    <row r="872">
      <c r="B872" s="183"/>
    </row>
    <row r="873">
      <c r="B873" s="183"/>
    </row>
    <row r="874">
      <c r="B874" s="183"/>
    </row>
    <row r="875">
      <c r="B875" s="183"/>
    </row>
    <row r="876">
      <c r="B876" s="183"/>
    </row>
    <row r="877">
      <c r="B877" s="183"/>
    </row>
    <row r="878">
      <c r="B878" s="183"/>
    </row>
    <row r="879">
      <c r="B879" s="183"/>
    </row>
    <row r="880">
      <c r="B880" s="183"/>
    </row>
    <row r="881">
      <c r="B881" s="183"/>
    </row>
    <row r="882">
      <c r="B882" s="183"/>
    </row>
    <row r="883">
      <c r="B883" s="183"/>
    </row>
    <row r="884">
      <c r="B884" s="183"/>
    </row>
    <row r="885">
      <c r="B885" s="183"/>
    </row>
    <row r="886">
      <c r="B886" s="183"/>
    </row>
    <row r="887">
      <c r="B887" s="183"/>
    </row>
    <row r="888">
      <c r="B888" s="183"/>
    </row>
    <row r="889">
      <c r="B889" s="183"/>
    </row>
    <row r="890">
      <c r="B890" s="183"/>
    </row>
    <row r="891">
      <c r="B891" s="183"/>
    </row>
    <row r="892">
      <c r="B892" s="183"/>
    </row>
    <row r="893">
      <c r="B893" s="183"/>
    </row>
    <row r="894">
      <c r="B894" s="183"/>
    </row>
    <row r="895">
      <c r="B895" s="183"/>
    </row>
    <row r="896">
      <c r="B896" s="183"/>
    </row>
    <row r="897">
      <c r="B897" s="183"/>
    </row>
    <row r="898">
      <c r="B898" s="183"/>
    </row>
    <row r="899">
      <c r="B899" s="183"/>
    </row>
    <row r="900">
      <c r="B900" s="183"/>
    </row>
    <row r="901">
      <c r="B901" s="183"/>
    </row>
    <row r="902">
      <c r="B902" s="183"/>
    </row>
    <row r="903">
      <c r="B903" s="183"/>
    </row>
    <row r="904">
      <c r="B904" s="183"/>
    </row>
    <row r="905">
      <c r="B905" s="183"/>
    </row>
    <row r="906">
      <c r="B906" s="183"/>
    </row>
    <row r="907">
      <c r="B907" s="183"/>
    </row>
    <row r="908">
      <c r="B908" s="183"/>
    </row>
    <row r="909">
      <c r="B909" s="183"/>
    </row>
    <row r="910">
      <c r="B910" s="183"/>
    </row>
    <row r="911">
      <c r="B911" s="183"/>
    </row>
    <row r="912">
      <c r="B912" s="183"/>
    </row>
    <row r="913">
      <c r="B913" s="183"/>
    </row>
    <row r="914">
      <c r="B914" s="183"/>
    </row>
    <row r="915">
      <c r="B915" s="183"/>
    </row>
    <row r="916">
      <c r="B916" s="183"/>
    </row>
    <row r="917">
      <c r="B917" s="183"/>
    </row>
    <row r="918">
      <c r="B918" s="183"/>
    </row>
    <row r="919">
      <c r="B919" s="183"/>
    </row>
    <row r="920">
      <c r="B920" s="183"/>
    </row>
    <row r="921">
      <c r="B921" s="183"/>
    </row>
    <row r="922">
      <c r="B922" s="183"/>
    </row>
    <row r="923">
      <c r="B923" s="183"/>
    </row>
    <row r="924">
      <c r="B924" s="183"/>
    </row>
    <row r="925">
      <c r="B925" s="183"/>
    </row>
    <row r="926">
      <c r="B926" s="183"/>
    </row>
    <row r="927">
      <c r="B927" s="183"/>
    </row>
    <row r="928">
      <c r="B928" s="183"/>
    </row>
    <row r="929">
      <c r="B929" s="183"/>
    </row>
    <row r="930">
      <c r="B930" s="183"/>
    </row>
    <row r="931">
      <c r="B931" s="183"/>
    </row>
    <row r="932">
      <c r="B932" s="183"/>
    </row>
    <row r="933">
      <c r="B933" s="183"/>
    </row>
    <row r="934">
      <c r="B934" s="183"/>
    </row>
    <row r="935">
      <c r="B935" s="183"/>
    </row>
    <row r="936">
      <c r="B936" s="183"/>
    </row>
    <row r="937">
      <c r="B937" s="183"/>
    </row>
    <row r="938">
      <c r="B938" s="183"/>
    </row>
    <row r="939">
      <c r="B939" s="183"/>
    </row>
    <row r="940">
      <c r="B940" s="183"/>
    </row>
    <row r="941">
      <c r="B941" s="183"/>
    </row>
    <row r="942">
      <c r="B942" s="183"/>
    </row>
    <row r="943">
      <c r="B943" s="183"/>
    </row>
    <row r="944">
      <c r="B944" s="183"/>
    </row>
    <row r="945">
      <c r="B945" s="183"/>
    </row>
    <row r="946">
      <c r="B946" s="183"/>
    </row>
    <row r="947">
      <c r="B947" s="183"/>
    </row>
    <row r="948">
      <c r="B948" s="183"/>
    </row>
    <row r="949">
      <c r="B949" s="183"/>
    </row>
    <row r="950">
      <c r="B950" s="183"/>
    </row>
    <row r="951">
      <c r="B951" s="183"/>
    </row>
    <row r="952">
      <c r="B952" s="183"/>
    </row>
    <row r="953">
      <c r="B953" s="183"/>
    </row>
    <row r="954">
      <c r="B954" s="183"/>
    </row>
    <row r="955">
      <c r="B955" s="183"/>
    </row>
    <row r="956">
      <c r="B956" s="183"/>
    </row>
    <row r="957">
      <c r="B957" s="183"/>
    </row>
    <row r="958">
      <c r="B958" s="183"/>
    </row>
    <row r="959">
      <c r="B959" s="183"/>
    </row>
    <row r="960">
      <c r="B960" s="183"/>
    </row>
    <row r="961">
      <c r="B961" s="183"/>
    </row>
    <row r="962">
      <c r="B962" s="183"/>
    </row>
    <row r="963">
      <c r="B963" s="183"/>
    </row>
    <row r="964">
      <c r="B964" s="183"/>
    </row>
    <row r="965">
      <c r="B965" s="183"/>
    </row>
    <row r="966">
      <c r="B966" s="183"/>
    </row>
    <row r="967">
      <c r="B967" s="183"/>
    </row>
    <row r="968">
      <c r="B968" s="183"/>
    </row>
    <row r="969">
      <c r="B969" s="183"/>
    </row>
    <row r="970">
      <c r="B970" s="183"/>
    </row>
    <row r="971">
      <c r="B971" s="183"/>
    </row>
    <row r="972">
      <c r="B972" s="183"/>
    </row>
    <row r="973">
      <c r="B973" s="183"/>
    </row>
    <row r="974">
      <c r="B974" s="183"/>
    </row>
    <row r="975">
      <c r="B975" s="183"/>
    </row>
    <row r="976">
      <c r="B976" s="183"/>
    </row>
    <row r="977">
      <c r="B977" s="183"/>
    </row>
    <row r="978">
      <c r="B978" s="183"/>
    </row>
    <row r="979">
      <c r="B979" s="183"/>
    </row>
    <row r="980">
      <c r="B980" s="183"/>
    </row>
    <row r="981">
      <c r="B981" s="183"/>
    </row>
    <row r="982">
      <c r="B982" s="183"/>
    </row>
    <row r="983">
      <c r="B983" s="183"/>
    </row>
    <row r="984">
      <c r="B984" s="183"/>
    </row>
    <row r="985">
      <c r="B985" s="183"/>
    </row>
    <row r="986">
      <c r="B986" s="183"/>
    </row>
    <row r="987">
      <c r="B987" s="183"/>
    </row>
    <row r="988">
      <c r="B988" s="183"/>
    </row>
    <row r="989">
      <c r="B989" s="183"/>
    </row>
    <row r="990">
      <c r="B990" s="183"/>
    </row>
    <row r="991">
      <c r="B991" s="183"/>
    </row>
    <row r="992">
      <c r="B992" s="183"/>
    </row>
    <row r="993">
      <c r="B993" s="183"/>
    </row>
    <row r="994">
      <c r="B994" s="183"/>
    </row>
    <row r="995">
      <c r="B995" s="183"/>
    </row>
    <row r="996">
      <c r="B996" s="183"/>
    </row>
    <row r="997">
      <c r="B997" s="183"/>
    </row>
    <row r="998">
      <c r="B998" s="183"/>
    </row>
  </sheetData>
  <hyperlinks>
    <hyperlink r:id="rId1" ref="J5"/>
    <hyperlink r:id="rId2" ref="K5"/>
    <hyperlink r:id="rId3" ref="J6"/>
    <hyperlink r:id="rId4" ref="K6"/>
    <hyperlink r:id="rId5" ref="L6"/>
    <hyperlink r:id="rId6" ref="J7"/>
    <hyperlink r:id="rId7" ref="J8"/>
    <hyperlink r:id="rId8" ref="K8"/>
    <hyperlink r:id="rId9" ref="J9"/>
    <hyperlink r:id="rId10" ref="K9"/>
    <hyperlink r:id="rId11" ref="J11"/>
    <hyperlink r:id="rId12" ref="J12"/>
    <hyperlink r:id="rId13" ref="J13"/>
    <hyperlink r:id="rId14" ref="J14"/>
    <hyperlink r:id="rId15" ref="J15"/>
    <hyperlink r:id="rId16" ref="J16"/>
    <hyperlink r:id="rId17" ref="J17"/>
    <hyperlink r:id="rId18" ref="J18"/>
    <hyperlink r:id="rId19" location=".WmX9t5OFii4" ref="J19"/>
    <hyperlink r:id="rId20" ref="J20"/>
    <hyperlink r:id="rId21" ref="K20"/>
    <hyperlink r:id="rId22" ref="J21"/>
    <hyperlink r:id="rId23" ref="K21"/>
    <hyperlink r:id="rId24" ref="J22"/>
    <hyperlink r:id="rId25" ref="K22"/>
    <hyperlink r:id="rId26" ref="J23"/>
    <hyperlink r:id="rId27" ref="J24"/>
    <hyperlink r:id="rId28" ref="J25"/>
    <hyperlink r:id="rId29" ref="J26"/>
    <hyperlink r:id="rId30" ref="J27"/>
    <hyperlink r:id="rId31" ref="J30"/>
    <hyperlink r:id="rId32" ref="J31"/>
    <hyperlink r:id="rId33" ref="J32"/>
    <hyperlink r:id="rId34" ref="K32"/>
    <hyperlink r:id="rId35" ref="J33"/>
    <hyperlink r:id="rId36" ref="K33"/>
    <hyperlink r:id="rId37" ref="L33"/>
    <hyperlink r:id="rId38" ref="M33"/>
    <hyperlink r:id="rId39" ref="J34"/>
    <hyperlink r:id="rId40" ref="J35"/>
    <hyperlink r:id="rId41" ref="J36"/>
    <hyperlink r:id="rId42" ref="J37"/>
    <hyperlink r:id="rId43" ref="J38"/>
    <hyperlink r:id="rId44" ref="J39"/>
    <hyperlink r:id="rId45" ref="J40"/>
    <hyperlink r:id="rId46" ref="J41"/>
    <hyperlink r:id="rId47" ref="J43"/>
    <hyperlink r:id="rId48" ref="K43"/>
    <hyperlink r:id="rId49" ref="J44"/>
    <hyperlink r:id="rId50" ref="J45"/>
    <hyperlink r:id="rId51" ref="J46"/>
    <hyperlink r:id="rId52" ref="J47"/>
    <hyperlink r:id="rId53" ref="J49"/>
    <hyperlink r:id="rId54" ref="K49"/>
    <hyperlink r:id="rId55" ref="L49"/>
    <hyperlink r:id="rId56" ref="J50"/>
    <hyperlink r:id="rId57" ref="J51"/>
    <hyperlink r:id="rId58" ref="J53"/>
    <hyperlink r:id="rId59" ref="J54"/>
    <hyperlink r:id="rId60" ref="J55"/>
    <hyperlink r:id="rId61" ref="J56"/>
    <hyperlink r:id="rId62" ref="J57"/>
    <hyperlink r:id="rId63" ref="J58"/>
    <hyperlink r:id="rId64" ref="J59"/>
    <hyperlink r:id="rId65" ref="J60"/>
    <hyperlink r:id="rId66" ref="J61"/>
    <hyperlink r:id="rId67" ref="J62"/>
    <hyperlink r:id="rId68" ref="J63"/>
    <hyperlink r:id="rId69" ref="J64"/>
    <hyperlink r:id="rId70" ref="J65"/>
    <hyperlink r:id="rId71" ref="J66"/>
    <hyperlink r:id="rId72" ref="J67"/>
    <hyperlink r:id="rId73" ref="J68"/>
    <hyperlink r:id="rId74" ref="K68"/>
    <hyperlink r:id="rId75" ref="L68"/>
    <hyperlink r:id="rId76" ref="J69"/>
    <hyperlink r:id="rId77" ref="J70"/>
    <hyperlink r:id="rId78" ref="J71"/>
    <hyperlink r:id="rId79" ref="J72"/>
    <hyperlink r:id="rId80" ref="J73"/>
    <hyperlink r:id="rId81" ref="J74"/>
    <hyperlink r:id="rId82" ref="J75"/>
    <hyperlink r:id="rId83" ref="J76"/>
    <hyperlink r:id="rId84" ref="J77"/>
    <hyperlink r:id="rId85" ref="J79"/>
  </hyperlinks>
  <drawing r:id="rId8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9"/>
    <col customWidth="1" min="2" max="2" width="24.29"/>
    <col customWidth="1" min="3" max="3" width="15.57"/>
    <col customWidth="1" min="4" max="8" width="18.0"/>
  </cols>
  <sheetData>
    <row r="1">
      <c r="A1" s="155" t="s">
        <v>23</v>
      </c>
      <c r="B1" s="155" t="s">
        <v>24</v>
      </c>
      <c r="C1" s="156" t="s">
        <v>25</v>
      </c>
      <c r="D1" s="238" t="s">
        <v>53</v>
      </c>
      <c r="E1" s="239" t="s">
        <v>54</v>
      </c>
      <c r="F1" s="164" t="s">
        <v>1204</v>
      </c>
      <c r="G1" s="164" t="s">
        <v>1205</v>
      </c>
      <c r="H1" s="239" t="s">
        <v>1206</v>
      </c>
    </row>
    <row r="2">
      <c r="A2" s="33">
        <v>1.0</v>
      </c>
      <c r="B2" s="34" t="s">
        <v>126</v>
      </c>
      <c r="C2" s="35" t="s">
        <v>127</v>
      </c>
      <c r="D2" s="240" t="s">
        <v>123</v>
      </c>
      <c r="E2" s="240" t="s">
        <v>123</v>
      </c>
      <c r="F2" s="57" t="s">
        <v>123</v>
      </c>
      <c r="G2" s="57"/>
      <c r="H2" s="93"/>
    </row>
    <row r="3">
      <c r="A3" s="33">
        <v>2.0</v>
      </c>
      <c r="B3" s="34" t="s">
        <v>126</v>
      </c>
      <c r="C3" s="35" t="s">
        <v>132</v>
      </c>
      <c r="D3" s="240" t="s">
        <v>123</v>
      </c>
      <c r="E3" s="240" t="s">
        <v>123</v>
      </c>
      <c r="F3" s="57" t="s">
        <v>123</v>
      </c>
      <c r="G3" s="57"/>
      <c r="H3" s="93"/>
    </row>
    <row r="4">
      <c r="A4" s="33">
        <v>3.0</v>
      </c>
      <c r="B4" s="34" t="s">
        <v>126</v>
      </c>
      <c r="C4" s="35" t="s">
        <v>135</v>
      </c>
      <c r="D4" s="240" t="s">
        <v>123</v>
      </c>
      <c r="E4" s="240" t="s">
        <v>123</v>
      </c>
      <c r="F4" s="57" t="s">
        <v>123</v>
      </c>
      <c r="G4" s="57"/>
      <c r="H4" s="93"/>
    </row>
    <row r="5">
      <c r="A5" s="33">
        <v>4.0</v>
      </c>
      <c r="B5" s="34" t="s">
        <v>137</v>
      </c>
      <c r="C5" s="44"/>
      <c r="D5" s="240" t="s">
        <v>123</v>
      </c>
      <c r="E5" s="240" t="s">
        <v>123</v>
      </c>
      <c r="F5" s="57" t="s">
        <v>123</v>
      </c>
      <c r="G5" s="57"/>
      <c r="H5" s="93"/>
    </row>
    <row r="6">
      <c r="A6" s="33">
        <v>5.0</v>
      </c>
      <c r="B6" s="34" t="s">
        <v>142</v>
      </c>
      <c r="C6" s="47"/>
      <c r="D6" s="240" t="s">
        <v>123</v>
      </c>
      <c r="E6" s="240" t="s">
        <v>123</v>
      </c>
      <c r="F6" s="57" t="s">
        <v>123</v>
      </c>
      <c r="G6" s="241"/>
      <c r="H6" s="241"/>
    </row>
    <row r="7">
      <c r="A7" s="33">
        <v>6.0</v>
      </c>
      <c r="B7" s="34" t="s">
        <v>145</v>
      </c>
      <c r="C7" s="35" t="s">
        <v>146</v>
      </c>
      <c r="D7" s="242">
        <v>7.601793623</v>
      </c>
      <c r="E7" s="243">
        <v>7601793.623</v>
      </c>
      <c r="F7" s="244" t="s">
        <v>1207</v>
      </c>
      <c r="G7" s="241"/>
      <c r="H7" s="245" t="s">
        <v>1208</v>
      </c>
    </row>
    <row r="8">
      <c r="A8" s="33">
        <v>7.0</v>
      </c>
      <c r="B8" s="34" t="s">
        <v>148</v>
      </c>
      <c r="C8" s="44"/>
      <c r="D8" s="240" t="s">
        <v>123</v>
      </c>
      <c r="E8" s="240" t="s">
        <v>123</v>
      </c>
      <c r="F8" s="57" t="s">
        <v>123</v>
      </c>
      <c r="G8" s="57"/>
      <c r="H8" s="93"/>
    </row>
    <row r="9">
      <c r="A9" s="33">
        <v>8.0</v>
      </c>
      <c r="B9" s="34" t="s">
        <v>153</v>
      </c>
      <c r="C9" s="60"/>
      <c r="D9" s="240" t="s">
        <v>123</v>
      </c>
      <c r="E9" s="246" t="s">
        <v>123</v>
      </c>
      <c r="F9" s="57" t="s">
        <v>123</v>
      </c>
      <c r="G9" s="240"/>
      <c r="H9" s="241"/>
    </row>
    <row r="10">
      <c r="A10" s="33">
        <v>9.0</v>
      </c>
      <c r="B10" s="64" t="s">
        <v>155</v>
      </c>
      <c r="C10" s="65"/>
      <c r="D10" s="240" t="s">
        <v>123</v>
      </c>
      <c r="E10" s="240" t="s">
        <v>123</v>
      </c>
      <c r="F10" s="57" t="s">
        <v>123</v>
      </c>
      <c r="G10" s="57"/>
      <c r="H10" s="93"/>
    </row>
    <row r="11">
      <c r="A11" s="33">
        <v>10.0</v>
      </c>
      <c r="B11" s="34" t="s">
        <v>156</v>
      </c>
      <c r="C11" s="44"/>
      <c r="D11" s="242">
        <v>6.045963615</v>
      </c>
      <c r="E11" s="243">
        <v>6045963.615</v>
      </c>
      <c r="F11" s="244" t="s">
        <v>1207</v>
      </c>
      <c r="G11" s="241"/>
      <c r="H11" s="245" t="s">
        <v>1209</v>
      </c>
    </row>
    <row r="12">
      <c r="A12" s="33">
        <v>11.0</v>
      </c>
      <c r="B12" s="34" t="s">
        <v>156</v>
      </c>
      <c r="C12" s="69" t="s">
        <v>158</v>
      </c>
      <c r="D12" s="242">
        <v>6.045963615</v>
      </c>
      <c r="E12" s="243">
        <v>6045963.615</v>
      </c>
      <c r="F12" s="244" t="s">
        <v>1207</v>
      </c>
      <c r="G12" s="241"/>
      <c r="H12" s="245" t="s">
        <v>1209</v>
      </c>
    </row>
    <row r="13">
      <c r="A13" s="33">
        <v>12.0</v>
      </c>
      <c r="B13" s="34" t="s">
        <v>159</v>
      </c>
      <c r="C13" s="60"/>
      <c r="D13" s="247">
        <v>3.214272003E-4</v>
      </c>
      <c r="E13" s="243">
        <v>321.4272003</v>
      </c>
      <c r="F13" s="244" t="s">
        <v>1207</v>
      </c>
      <c r="G13" s="248"/>
      <c r="H13" s="249" t="s">
        <v>1210</v>
      </c>
    </row>
    <row r="14">
      <c r="A14" s="33">
        <v>13.0</v>
      </c>
      <c r="B14" s="34" t="s">
        <v>163</v>
      </c>
      <c r="C14" s="44"/>
      <c r="D14" s="240" t="s">
        <v>123</v>
      </c>
      <c r="E14" s="240" t="s">
        <v>123</v>
      </c>
      <c r="F14" s="57" t="s">
        <v>123</v>
      </c>
      <c r="G14" s="93"/>
      <c r="H14" s="93"/>
    </row>
    <row r="15">
      <c r="A15" s="33">
        <v>14.0</v>
      </c>
      <c r="B15" s="75" t="s">
        <v>164</v>
      </c>
      <c r="C15" s="47"/>
      <c r="D15" s="247">
        <v>6.259105534E-4</v>
      </c>
      <c r="E15" s="243">
        <v>625.9105534</v>
      </c>
      <c r="F15" s="244" t="s">
        <v>1207</v>
      </c>
      <c r="G15" s="250"/>
      <c r="H15" s="251" t="s">
        <v>1211</v>
      </c>
    </row>
    <row r="16">
      <c r="A16" s="33">
        <v>15.0</v>
      </c>
      <c r="B16" s="34" t="s">
        <v>166</v>
      </c>
      <c r="C16" s="35" t="s">
        <v>167</v>
      </c>
      <c r="D16" s="242">
        <v>0.9736623217</v>
      </c>
      <c r="E16" s="243">
        <v>973662.3217</v>
      </c>
      <c r="F16" s="244" t="s">
        <v>1207</v>
      </c>
      <c r="G16" s="241"/>
      <c r="H16" s="245" t="s">
        <v>1212</v>
      </c>
    </row>
    <row r="17">
      <c r="A17" s="33">
        <v>16.0</v>
      </c>
      <c r="B17" s="34" t="s">
        <v>166</v>
      </c>
      <c r="C17" s="35" t="s">
        <v>172</v>
      </c>
      <c r="D17" s="242">
        <v>1.0</v>
      </c>
      <c r="E17" s="240">
        <v>1000000.0</v>
      </c>
      <c r="F17" s="244" t="s">
        <v>1213</v>
      </c>
      <c r="G17" s="241"/>
      <c r="H17" s="245" t="s">
        <v>1214</v>
      </c>
    </row>
    <row r="18">
      <c r="A18" s="33">
        <v>17.0</v>
      </c>
      <c r="B18" s="64" t="s">
        <v>175</v>
      </c>
      <c r="C18" s="47"/>
      <c r="D18" s="252">
        <v>1.4915061740000001E-5</v>
      </c>
      <c r="E18" s="243">
        <v>14.91506174</v>
      </c>
      <c r="F18" s="244" t="s">
        <v>1207</v>
      </c>
      <c r="G18" s="253"/>
      <c r="H18" s="254" t="s">
        <v>1215</v>
      </c>
    </row>
    <row r="19">
      <c r="A19" s="33">
        <v>18.0</v>
      </c>
      <c r="B19" s="34" t="s">
        <v>182</v>
      </c>
      <c r="C19" s="47"/>
      <c r="D19" s="240" t="s">
        <v>123</v>
      </c>
      <c r="E19" s="240" t="s">
        <v>123</v>
      </c>
      <c r="F19" s="57" t="s">
        <v>123</v>
      </c>
      <c r="G19" s="57"/>
      <c r="H19" s="93"/>
    </row>
    <row r="20">
      <c r="A20" s="33">
        <v>19.0</v>
      </c>
      <c r="B20" s="34" t="s">
        <v>185</v>
      </c>
      <c r="C20" s="47"/>
      <c r="D20" s="240" t="s">
        <v>123</v>
      </c>
      <c r="E20" s="240" t="s">
        <v>123</v>
      </c>
      <c r="F20" s="57" t="s">
        <v>123</v>
      </c>
      <c r="G20" s="57"/>
      <c r="H20" s="93"/>
    </row>
    <row r="21">
      <c r="A21" s="33">
        <v>20.0</v>
      </c>
      <c r="B21" s="12" t="s">
        <v>188</v>
      </c>
      <c r="C21" s="47"/>
      <c r="D21" s="243">
        <v>1500.0</v>
      </c>
      <c r="E21" s="240">
        <v>1.5E9</v>
      </c>
      <c r="F21" s="244" t="s">
        <v>1213</v>
      </c>
      <c r="G21" s="255" t="s">
        <v>1216</v>
      </c>
      <c r="H21" s="245" t="s">
        <v>1217</v>
      </c>
    </row>
    <row r="22">
      <c r="A22" s="33">
        <v>21.0</v>
      </c>
      <c r="B22" s="34" t="s">
        <v>190</v>
      </c>
      <c r="C22" s="69" t="s">
        <v>191</v>
      </c>
      <c r="D22" s="243">
        <v>12.27044402</v>
      </c>
      <c r="E22" s="243">
        <v>1.227044402E7</v>
      </c>
      <c r="F22" s="244" t="s">
        <v>1207</v>
      </c>
      <c r="G22" s="241"/>
      <c r="H22" s="245" t="s">
        <v>1218</v>
      </c>
    </row>
    <row r="23">
      <c r="A23" s="33">
        <v>22.0</v>
      </c>
      <c r="B23" s="34" t="s">
        <v>195</v>
      </c>
      <c r="C23" s="60"/>
      <c r="D23" s="243">
        <v>468.43472330000003</v>
      </c>
      <c r="E23" s="243">
        <v>4.684347233E8</v>
      </c>
      <c r="F23" s="244" t="s">
        <v>1207</v>
      </c>
      <c r="G23" s="241"/>
      <c r="H23" s="245" t="s">
        <v>1219</v>
      </c>
    </row>
    <row r="24">
      <c r="A24" s="33">
        <v>23.0</v>
      </c>
      <c r="B24" s="34" t="s">
        <v>198</v>
      </c>
      <c r="C24" s="35" t="s">
        <v>199</v>
      </c>
      <c r="D24" s="243">
        <v>36.21303017</v>
      </c>
      <c r="E24" s="243">
        <v>3.621303017E7</v>
      </c>
      <c r="F24" s="244" t="s">
        <v>1207</v>
      </c>
      <c r="G24" s="93"/>
      <c r="H24" s="256" t="s">
        <v>1220</v>
      </c>
    </row>
    <row r="25">
      <c r="A25" s="33">
        <v>24.0</v>
      </c>
      <c r="B25" s="34" t="s">
        <v>202</v>
      </c>
      <c r="C25" s="35" t="s">
        <v>203</v>
      </c>
      <c r="D25" s="243">
        <v>36.21303017</v>
      </c>
      <c r="E25" s="243">
        <v>3.621303017E7</v>
      </c>
      <c r="F25" s="244" t="s">
        <v>1207</v>
      </c>
      <c r="G25" s="93"/>
      <c r="H25" s="256" t="s">
        <v>1220</v>
      </c>
    </row>
    <row r="26">
      <c r="A26" s="33">
        <v>25.0</v>
      </c>
      <c r="B26" s="34" t="s">
        <v>204</v>
      </c>
      <c r="C26" s="47"/>
      <c r="D26" s="240" t="s">
        <v>123</v>
      </c>
      <c r="E26" s="240" t="s">
        <v>123</v>
      </c>
      <c r="F26" s="57" t="s">
        <v>123</v>
      </c>
      <c r="G26" s="93"/>
      <c r="H26" s="93"/>
    </row>
    <row r="27">
      <c r="A27" s="33">
        <v>26.0</v>
      </c>
      <c r="B27" s="34" t="s">
        <v>209</v>
      </c>
      <c r="C27" s="47"/>
      <c r="D27" s="240" t="s">
        <v>123</v>
      </c>
      <c r="E27" s="240" t="s">
        <v>123</v>
      </c>
      <c r="F27" s="57" t="s">
        <v>123</v>
      </c>
      <c r="G27" s="93"/>
      <c r="H27" s="93"/>
    </row>
    <row r="28">
      <c r="A28" s="33">
        <v>27.0</v>
      </c>
      <c r="B28" s="34" t="s">
        <v>211</v>
      </c>
      <c r="C28" s="47"/>
      <c r="D28" s="240" t="s">
        <v>123</v>
      </c>
      <c r="E28" s="240" t="s">
        <v>123</v>
      </c>
      <c r="F28" s="57" t="s">
        <v>123</v>
      </c>
      <c r="G28" s="93"/>
      <c r="H28" s="93"/>
    </row>
    <row r="29">
      <c r="A29" s="33">
        <v>28.0</v>
      </c>
      <c r="B29" s="34" t="s">
        <v>213</v>
      </c>
      <c r="C29" s="47"/>
      <c r="D29" s="240" t="s">
        <v>123</v>
      </c>
      <c r="E29" s="240" t="s">
        <v>123</v>
      </c>
      <c r="F29" s="57" t="s">
        <v>123</v>
      </c>
      <c r="G29" s="93"/>
      <c r="H29" s="93"/>
    </row>
    <row r="30">
      <c r="A30" s="33">
        <v>29.0</v>
      </c>
      <c r="B30" s="34" t="s">
        <v>215</v>
      </c>
      <c r="C30" s="35" t="s">
        <v>216</v>
      </c>
      <c r="D30" s="242">
        <v>4.836550735</v>
      </c>
      <c r="E30" s="243">
        <v>4836550.735</v>
      </c>
      <c r="F30" s="244" t="s">
        <v>1207</v>
      </c>
      <c r="G30" s="241"/>
      <c r="H30" s="245" t="s">
        <v>1221</v>
      </c>
    </row>
    <row r="31">
      <c r="A31" s="33">
        <v>30.0</v>
      </c>
      <c r="B31" s="34" t="s">
        <v>221</v>
      </c>
      <c r="C31" s="35" t="s">
        <v>222</v>
      </c>
      <c r="D31" s="257">
        <v>0.03006699721</v>
      </c>
      <c r="E31" s="243">
        <v>30066.99721</v>
      </c>
      <c r="F31" s="244" t="s">
        <v>1207</v>
      </c>
      <c r="G31" s="241"/>
      <c r="H31" s="245" t="s">
        <v>1221</v>
      </c>
    </row>
    <row r="32">
      <c r="A32" s="33">
        <v>31.0</v>
      </c>
      <c r="B32" s="34" t="s">
        <v>225</v>
      </c>
      <c r="C32" s="47"/>
      <c r="D32" s="242">
        <v>0.5232446482</v>
      </c>
      <c r="E32" s="243">
        <v>523244.6482</v>
      </c>
      <c r="F32" s="244" t="s">
        <v>1207</v>
      </c>
      <c r="G32" s="248"/>
      <c r="H32" s="249" t="s">
        <v>1222</v>
      </c>
    </row>
    <row r="33">
      <c r="A33" s="33">
        <v>32.0</v>
      </c>
      <c r="B33" s="34" t="s">
        <v>229</v>
      </c>
      <c r="C33" s="47"/>
      <c r="D33" s="240" t="s">
        <v>123</v>
      </c>
      <c r="E33" s="240" t="s">
        <v>123</v>
      </c>
      <c r="F33" s="57" t="s">
        <v>123</v>
      </c>
      <c r="G33" s="93"/>
      <c r="H33" s="93"/>
    </row>
    <row r="34">
      <c r="A34" s="33">
        <v>33.0</v>
      </c>
      <c r="B34" s="34" t="s">
        <v>234</v>
      </c>
      <c r="C34" s="47"/>
      <c r="D34" s="243">
        <v>29.38226018</v>
      </c>
      <c r="E34" s="243">
        <v>2.938226018E7</v>
      </c>
      <c r="F34" s="244" t="s">
        <v>1207</v>
      </c>
      <c r="G34" s="241"/>
      <c r="H34" s="245" t="s">
        <v>1223</v>
      </c>
    </row>
    <row r="35">
      <c r="A35" s="33">
        <v>34.0</v>
      </c>
      <c r="B35" s="34" t="s">
        <v>239</v>
      </c>
      <c r="C35" s="89" t="s">
        <v>240</v>
      </c>
      <c r="D35" s="243">
        <v>128.9474727</v>
      </c>
      <c r="E35" s="243">
        <v>1.289474727E8</v>
      </c>
      <c r="F35" s="244" t="s">
        <v>1207</v>
      </c>
      <c r="G35" s="93"/>
      <c r="H35" s="256" t="s">
        <v>1224</v>
      </c>
    </row>
    <row r="36">
      <c r="A36" s="33">
        <v>35.0</v>
      </c>
      <c r="B36" s="34" t="s">
        <v>239</v>
      </c>
      <c r="C36" s="89" t="s">
        <v>240</v>
      </c>
      <c r="D36" s="243">
        <v>128.9474727</v>
      </c>
      <c r="E36" s="243">
        <v>1.289474727E8</v>
      </c>
      <c r="F36" s="244" t="s">
        <v>1207</v>
      </c>
      <c r="G36" s="93"/>
      <c r="H36" s="256" t="s">
        <v>1224</v>
      </c>
    </row>
    <row r="37">
      <c r="A37" s="33">
        <v>36.0</v>
      </c>
      <c r="B37" s="34" t="s">
        <v>243</v>
      </c>
      <c r="C37" s="47"/>
      <c r="D37" s="240" t="s">
        <v>123</v>
      </c>
      <c r="E37" s="240" t="s">
        <v>123</v>
      </c>
      <c r="F37" s="57" t="s">
        <v>123</v>
      </c>
      <c r="G37" s="93"/>
      <c r="H37" s="93"/>
    </row>
    <row r="38">
      <c r="A38" s="33">
        <v>37.0</v>
      </c>
      <c r="B38" s="34" t="s">
        <v>247</v>
      </c>
      <c r="C38" s="60"/>
      <c r="D38" s="257">
        <v>0.2453489768</v>
      </c>
      <c r="E38" s="243">
        <v>245348.9768</v>
      </c>
      <c r="F38" s="244" t="s">
        <v>1207</v>
      </c>
      <c r="G38" s="241"/>
      <c r="H38" s="245" t="s">
        <v>1225</v>
      </c>
    </row>
    <row r="39">
      <c r="A39" s="33">
        <v>38.0</v>
      </c>
      <c r="B39" s="34" t="s">
        <v>250</v>
      </c>
      <c r="C39" s="35" t="s">
        <v>251</v>
      </c>
      <c r="D39" s="242">
        <v>1.660558775</v>
      </c>
      <c r="E39" s="243">
        <v>1660558.775</v>
      </c>
      <c r="F39" s="244" t="s">
        <v>1207</v>
      </c>
      <c r="G39" s="241"/>
      <c r="H39" s="245" t="s">
        <v>1226</v>
      </c>
    </row>
    <row r="40">
      <c r="A40" s="33">
        <v>39.0</v>
      </c>
      <c r="B40" s="34" t="s">
        <v>256</v>
      </c>
      <c r="C40" s="35" t="s">
        <v>257</v>
      </c>
      <c r="D40" s="242">
        <v>1.660558775</v>
      </c>
      <c r="E40" s="243">
        <v>1660558.775</v>
      </c>
      <c r="F40" s="244" t="s">
        <v>1207</v>
      </c>
      <c r="G40" s="241"/>
      <c r="H40" s="245" t="s">
        <v>1226</v>
      </c>
    </row>
    <row r="41">
      <c r="A41" s="33">
        <v>40.0</v>
      </c>
      <c r="B41" s="34" t="s">
        <v>259</v>
      </c>
      <c r="C41" s="93"/>
      <c r="D41" s="240" t="s">
        <v>123</v>
      </c>
      <c r="E41" s="240" t="s">
        <v>123</v>
      </c>
      <c r="F41" s="57" t="s">
        <v>123</v>
      </c>
      <c r="G41" s="57"/>
      <c r="H41" s="93"/>
    </row>
    <row r="42">
      <c r="A42" s="33">
        <v>41.0</v>
      </c>
      <c r="B42" s="34" t="s">
        <v>264</v>
      </c>
      <c r="C42" s="65"/>
      <c r="D42" s="240" t="s">
        <v>123</v>
      </c>
      <c r="E42" s="240" t="s">
        <v>123</v>
      </c>
      <c r="F42" s="57" t="s">
        <v>123</v>
      </c>
      <c r="G42" s="57"/>
      <c r="H42" s="93"/>
    </row>
    <row r="43">
      <c r="A43" s="33">
        <v>42.0</v>
      </c>
      <c r="B43" s="34" t="s">
        <v>267</v>
      </c>
      <c r="C43" s="65"/>
      <c r="D43" s="240" t="s">
        <v>123</v>
      </c>
      <c r="E43" s="240" t="s">
        <v>123</v>
      </c>
      <c r="F43" s="57" t="s">
        <v>123</v>
      </c>
      <c r="G43" s="57"/>
      <c r="H43" s="93"/>
    </row>
    <row r="44">
      <c r="A44" s="33">
        <v>43.0</v>
      </c>
      <c r="B44" s="34" t="s">
        <v>269</v>
      </c>
      <c r="C44" s="65"/>
      <c r="D44" s="240" t="s">
        <v>123</v>
      </c>
      <c r="E44" s="240" t="s">
        <v>123</v>
      </c>
      <c r="F44" s="57" t="s">
        <v>123</v>
      </c>
      <c r="G44" s="93"/>
      <c r="H44" s="93"/>
    </row>
    <row r="45">
      <c r="A45" s="33">
        <v>44.0</v>
      </c>
      <c r="B45" s="34" t="s">
        <v>271</v>
      </c>
      <c r="C45" s="97" t="s">
        <v>272</v>
      </c>
      <c r="D45" s="240" t="s">
        <v>123</v>
      </c>
      <c r="E45" s="240" t="s">
        <v>123</v>
      </c>
      <c r="F45" s="57" t="s">
        <v>123</v>
      </c>
      <c r="G45" s="57"/>
      <c r="H45" s="93"/>
    </row>
    <row r="46">
      <c r="A46" s="33">
        <v>45.0</v>
      </c>
      <c r="B46" s="34" t="s">
        <v>275</v>
      </c>
      <c r="C46" s="35" t="s">
        <v>276</v>
      </c>
      <c r="D46" s="240" t="s">
        <v>123</v>
      </c>
      <c r="E46" s="240" t="s">
        <v>123</v>
      </c>
      <c r="F46" s="57" t="s">
        <v>123</v>
      </c>
      <c r="G46" s="57"/>
      <c r="H46" s="93"/>
    </row>
    <row r="47">
      <c r="A47" s="33">
        <v>46.0</v>
      </c>
      <c r="B47" s="34" t="s">
        <v>275</v>
      </c>
      <c r="C47" s="35" t="s">
        <v>277</v>
      </c>
      <c r="D47" s="240" t="s">
        <v>123</v>
      </c>
      <c r="E47" s="240" t="s">
        <v>123</v>
      </c>
      <c r="F47" s="57" t="s">
        <v>123</v>
      </c>
      <c r="G47" s="57"/>
      <c r="H47" s="93"/>
    </row>
    <row r="48">
      <c r="A48" s="33">
        <v>47.0</v>
      </c>
      <c r="B48" s="64" t="s">
        <v>280</v>
      </c>
      <c r="C48" s="35" t="s">
        <v>281</v>
      </c>
      <c r="D48" s="240" t="s">
        <v>123</v>
      </c>
      <c r="E48" s="240" t="s">
        <v>123</v>
      </c>
      <c r="F48" s="57" t="s">
        <v>123</v>
      </c>
      <c r="G48" s="93"/>
      <c r="H48" s="93"/>
    </row>
    <row r="49">
      <c r="A49" s="33">
        <v>48.0</v>
      </c>
      <c r="B49" s="34" t="s">
        <v>283</v>
      </c>
      <c r="C49" s="69" t="s">
        <v>284</v>
      </c>
      <c r="D49" s="240" t="s">
        <v>123</v>
      </c>
      <c r="E49" s="240" t="s">
        <v>123</v>
      </c>
      <c r="F49" s="57" t="s">
        <v>123</v>
      </c>
      <c r="G49" s="57"/>
      <c r="H49" s="93"/>
    </row>
    <row r="50">
      <c r="A50" s="33">
        <v>49.0</v>
      </c>
      <c r="B50" s="34" t="s">
        <v>288</v>
      </c>
      <c r="C50" s="69" t="s">
        <v>199</v>
      </c>
      <c r="D50" s="247">
        <v>5.130856245E-4</v>
      </c>
      <c r="E50" s="243">
        <v>513.0856245</v>
      </c>
      <c r="F50" s="244" t="s">
        <v>1207</v>
      </c>
      <c r="G50" s="241"/>
      <c r="H50" s="245" t="s">
        <v>1227</v>
      </c>
    </row>
    <row r="51">
      <c r="A51" s="33">
        <v>50.0</v>
      </c>
      <c r="B51" s="34" t="s">
        <v>293</v>
      </c>
      <c r="C51" s="69" t="s">
        <v>203</v>
      </c>
      <c r="D51" s="247">
        <v>5.130856245E-4</v>
      </c>
      <c r="E51" s="243">
        <v>513.0856245</v>
      </c>
      <c r="F51" s="244" t="s">
        <v>1207</v>
      </c>
      <c r="G51" s="241"/>
      <c r="H51" s="245" t="s">
        <v>1227</v>
      </c>
    </row>
    <row r="52">
      <c r="A52" s="33">
        <v>51.0</v>
      </c>
      <c r="B52" s="34" t="s">
        <v>294</v>
      </c>
      <c r="C52" s="47"/>
      <c r="D52" s="240" t="s">
        <v>123</v>
      </c>
      <c r="E52" s="240" t="s">
        <v>123</v>
      </c>
      <c r="F52" s="57" t="s">
        <v>123</v>
      </c>
      <c r="G52" s="57"/>
      <c r="H52" s="93"/>
    </row>
    <row r="53">
      <c r="A53" s="33">
        <v>52.0</v>
      </c>
      <c r="B53" s="34" t="s">
        <v>298</v>
      </c>
      <c r="C53" s="44"/>
      <c r="D53" s="240" t="s">
        <v>123</v>
      </c>
      <c r="E53" s="240" t="s">
        <v>123</v>
      </c>
      <c r="F53" s="57" t="s">
        <v>123</v>
      </c>
      <c r="G53" s="241"/>
      <c r="H53" s="241"/>
    </row>
    <row r="54">
      <c r="A54" s="33">
        <v>53.0</v>
      </c>
      <c r="B54" s="34" t="s">
        <v>300</v>
      </c>
      <c r="C54" s="60"/>
      <c r="D54" s="240" t="s">
        <v>123</v>
      </c>
      <c r="E54" s="240" t="s">
        <v>123</v>
      </c>
      <c r="F54" s="57" t="s">
        <v>123</v>
      </c>
      <c r="G54" s="57"/>
      <c r="H54" s="93"/>
    </row>
    <row r="55">
      <c r="A55" s="33">
        <v>54.0</v>
      </c>
      <c r="B55" s="34" t="s">
        <v>303</v>
      </c>
      <c r="C55" s="89" t="s">
        <v>304</v>
      </c>
      <c r="D55" s="240" t="s">
        <v>123</v>
      </c>
      <c r="E55" s="240" t="s">
        <v>123</v>
      </c>
      <c r="F55" s="57" t="s">
        <v>123</v>
      </c>
      <c r="G55" s="57"/>
      <c r="H55" s="93"/>
    </row>
    <row r="56">
      <c r="A56" s="33">
        <v>55.0</v>
      </c>
      <c r="B56" s="34" t="s">
        <v>307</v>
      </c>
      <c r="C56" s="47"/>
      <c r="D56" s="243">
        <v>189.7735586</v>
      </c>
      <c r="E56" s="243">
        <v>1.897735586E8</v>
      </c>
      <c r="F56" s="244" t="s">
        <v>1207</v>
      </c>
      <c r="G56" s="241"/>
      <c r="H56" s="245" t="s">
        <v>1228</v>
      </c>
    </row>
    <row r="57">
      <c r="A57" s="33">
        <v>56.0</v>
      </c>
      <c r="B57" s="34" t="s">
        <v>311</v>
      </c>
      <c r="C57" s="44"/>
      <c r="D57" s="240" t="s">
        <v>123</v>
      </c>
      <c r="E57" s="240" t="s">
        <v>123</v>
      </c>
      <c r="F57" s="57" t="s">
        <v>123</v>
      </c>
      <c r="G57" s="241"/>
      <c r="H57" s="241"/>
    </row>
    <row r="58">
      <c r="A58" s="33">
        <v>57.0</v>
      </c>
      <c r="B58" s="34" t="s">
        <v>314</v>
      </c>
      <c r="C58" s="35" t="s">
        <v>315</v>
      </c>
      <c r="D58" s="258">
        <v>0.007066031061</v>
      </c>
      <c r="E58" s="243">
        <v>7066.031061</v>
      </c>
      <c r="F58" s="244" t="s">
        <v>1207</v>
      </c>
      <c r="G58" s="241"/>
      <c r="H58" s="245" t="s">
        <v>1229</v>
      </c>
    </row>
    <row r="59">
      <c r="A59" s="33">
        <v>58.0</v>
      </c>
      <c r="B59" s="34" t="s">
        <v>314</v>
      </c>
      <c r="C59" s="35" t="s">
        <v>203</v>
      </c>
      <c r="D59" s="258">
        <v>0.007066031061</v>
      </c>
      <c r="E59" s="243">
        <v>7066.031061</v>
      </c>
      <c r="F59" s="244" t="s">
        <v>1207</v>
      </c>
      <c r="G59" s="241"/>
      <c r="H59" s="245" t="s">
        <v>1229</v>
      </c>
    </row>
    <row r="60">
      <c r="A60" s="33">
        <v>59.0</v>
      </c>
      <c r="B60" s="34" t="s">
        <v>319</v>
      </c>
      <c r="C60" s="47"/>
      <c r="D60" s="240" t="s">
        <v>123</v>
      </c>
      <c r="E60" s="240" t="s">
        <v>123</v>
      </c>
      <c r="F60" s="57" t="s">
        <v>123</v>
      </c>
      <c r="G60" s="93"/>
      <c r="H60" s="93"/>
    </row>
    <row r="61">
      <c r="A61" s="33">
        <v>60.0</v>
      </c>
      <c r="B61" s="34" t="s">
        <v>322</v>
      </c>
      <c r="C61" s="69" t="s">
        <v>203</v>
      </c>
      <c r="D61" s="243">
        <v>56.09217991</v>
      </c>
      <c r="E61" s="243">
        <v>5.609217991E7</v>
      </c>
      <c r="F61" s="244" t="s">
        <v>1207</v>
      </c>
      <c r="G61" s="241"/>
      <c r="H61" s="245" t="s">
        <v>1230</v>
      </c>
    </row>
    <row r="62">
      <c r="A62" s="33">
        <v>61.0</v>
      </c>
      <c r="B62" s="34" t="s">
        <v>322</v>
      </c>
      <c r="C62" s="69" t="s">
        <v>216</v>
      </c>
      <c r="D62" s="243">
        <v>56.09217991</v>
      </c>
      <c r="E62" s="243">
        <v>5.609217991E7</v>
      </c>
      <c r="F62" s="244" t="s">
        <v>1207</v>
      </c>
      <c r="G62" s="241"/>
      <c r="H62" s="245" t="s">
        <v>1230</v>
      </c>
    </row>
    <row r="63">
      <c r="A63" s="33">
        <v>62.0</v>
      </c>
      <c r="B63" s="34" t="s">
        <v>324</v>
      </c>
      <c r="C63" s="44"/>
      <c r="D63" s="242">
        <v>9.367855</v>
      </c>
      <c r="E63" s="243">
        <v>9367855.0</v>
      </c>
      <c r="F63" s="244" t="s">
        <v>1207</v>
      </c>
      <c r="G63" s="149" t="s">
        <v>1231</v>
      </c>
      <c r="H63" s="256" t="s">
        <v>1232</v>
      </c>
    </row>
    <row r="64">
      <c r="A64" s="33">
        <v>63.0</v>
      </c>
      <c r="B64" s="34" t="s">
        <v>326</v>
      </c>
      <c r="C64" s="69" t="s">
        <v>203</v>
      </c>
      <c r="D64" s="242">
        <v>9.367855</v>
      </c>
      <c r="E64" s="243">
        <v>9367855.0</v>
      </c>
      <c r="F64" s="244" t="s">
        <v>1207</v>
      </c>
      <c r="G64" s="93"/>
      <c r="H64" s="256" t="s">
        <v>1232</v>
      </c>
    </row>
    <row r="65">
      <c r="A65" s="33">
        <v>64.0</v>
      </c>
      <c r="B65" s="34" t="s">
        <v>327</v>
      </c>
      <c r="C65" s="69" t="s">
        <v>199</v>
      </c>
      <c r="D65" s="242">
        <v>0.7457315325</v>
      </c>
      <c r="E65" s="243">
        <v>745731.5325</v>
      </c>
      <c r="F65" s="244" t="s">
        <v>1207</v>
      </c>
      <c r="G65" s="241"/>
      <c r="H65" s="245" t="s">
        <v>1233</v>
      </c>
    </row>
    <row r="66">
      <c r="A66" s="33">
        <v>65.0</v>
      </c>
      <c r="B66" s="34" t="s">
        <v>327</v>
      </c>
      <c r="C66" s="69" t="s">
        <v>203</v>
      </c>
      <c r="D66" s="242">
        <v>0.7457315325</v>
      </c>
      <c r="E66" s="243">
        <v>745731.5325</v>
      </c>
      <c r="F66" s="244" t="s">
        <v>1207</v>
      </c>
      <c r="G66" s="241"/>
      <c r="H66" s="245" t="s">
        <v>1233</v>
      </c>
    </row>
    <row r="67">
      <c r="A67" s="33">
        <v>66.0</v>
      </c>
      <c r="B67" s="34" t="s">
        <v>331</v>
      </c>
      <c r="C67" s="47"/>
      <c r="D67" s="240" t="s">
        <v>123</v>
      </c>
      <c r="E67" s="240" t="s">
        <v>123</v>
      </c>
      <c r="F67" s="57" t="s">
        <v>123</v>
      </c>
      <c r="G67" s="93"/>
      <c r="H67" s="93"/>
    </row>
    <row r="68">
      <c r="A68" s="33">
        <v>67.0</v>
      </c>
      <c r="B68" s="34" t="s">
        <v>334</v>
      </c>
      <c r="C68" s="44"/>
      <c r="D68" s="240" t="s">
        <v>123</v>
      </c>
      <c r="E68" s="240" t="s">
        <v>123</v>
      </c>
      <c r="F68" s="57" t="s">
        <v>123</v>
      </c>
      <c r="G68" s="93"/>
      <c r="H68" s="93"/>
    </row>
    <row r="69">
      <c r="A69" s="33">
        <v>68.0</v>
      </c>
      <c r="B69" s="34" t="s">
        <v>335</v>
      </c>
      <c r="C69" s="47"/>
      <c r="D69" s="242">
        <v>1.59279</v>
      </c>
      <c r="E69" s="259">
        <v>1592790.0</v>
      </c>
      <c r="F69" s="81">
        <v>2016.0</v>
      </c>
      <c r="G69" s="241"/>
      <c r="H69" s="245" t="s">
        <v>1234</v>
      </c>
    </row>
    <row r="70">
      <c r="A70" s="33">
        <v>69.0</v>
      </c>
      <c r="B70" s="34" t="s">
        <v>341</v>
      </c>
      <c r="C70" s="102"/>
      <c r="D70" s="258">
        <v>0.003054487121</v>
      </c>
      <c r="E70" s="243">
        <v>3054.487121</v>
      </c>
      <c r="F70" s="244" t="s">
        <v>1207</v>
      </c>
      <c r="G70" s="241"/>
      <c r="H70" s="245" t="s">
        <v>1235</v>
      </c>
    </row>
    <row r="71">
      <c r="A71" s="33">
        <v>70.0</v>
      </c>
      <c r="B71" s="64" t="s">
        <v>345</v>
      </c>
      <c r="C71" s="47"/>
      <c r="D71" s="257">
        <v>0.1285950814</v>
      </c>
      <c r="E71" s="243">
        <v>128595.0814</v>
      </c>
      <c r="F71" s="244" t="s">
        <v>1207</v>
      </c>
      <c r="G71" s="260"/>
      <c r="H71" s="261" t="s">
        <v>1236</v>
      </c>
    </row>
    <row r="72">
      <c r="A72" s="33">
        <v>71.0</v>
      </c>
      <c r="B72" s="64" t="s">
        <v>347</v>
      </c>
      <c r="C72" s="47"/>
      <c r="D72" s="243">
        <v>93.57370287</v>
      </c>
      <c r="E72" s="243">
        <v>9.357370287E7</v>
      </c>
      <c r="F72" s="244" t="s">
        <v>1207</v>
      </c>
      <c r="G72" s="260"/>
      <c r="H72" s="262" t="s">
        <v>1237</v>
      </c>
    </row>
    <row r="73">
      <c r="A73" s="33">
        <v>72.0</v>
      </c>
      <c r="B73" s="64" t="s">
        <v>353</v>
      </c>
      <c r="C73" s="47"/>
      <c r="D73" s="243">
        <v>57.1235448</v>
      </c>
      <c r="E73" s="243">
        <v>5.71235448E7</v>
      </c>
      <c r="F73" s="244" t="s">
        <v>1207</v>
      </c>
      <c r="G73" s="260"/>
      <c r="H73" s="262" t="s">
        <v>1238</v>
      </c>
    </row>
    <row r="74">
      <c r="A74" s="33">
        <v>73.0</v>
      </c>
      <c r="B74" s="34" t="s">
        <v>198</v>
      </c>
      <c r="C74" s="35" t="s">
        <v>216</v>
      </c>
      <c r="D74" s="243">
        <v>36.21303017</v>
      </c>
      <c r="E74" s="243">
        <v>3.621303017E7</v>
      </c>
      <c r="F74" s="244" t="s">
        <v>1207</v>
      </c>
      <c r="G74" s="93"/>
      <c r="H74" s="256" t="s">
        <v>1220</v>
      </c>
    </row>
    <row r="75">
      <c r="A75" s="33">
        <v>74.0</v>
      </c>
      <c r="B75" s="34" t="s">
        <v>221</v>
      </c>
      <c r="C75" s="35" t="s">
        <v>358</v>
      </c>
      <c r="D75" s="257">
        <v>0.03006699721</v>
      </c>
      <c r="E75" s="243">
        <v>30066.99721</v>
      </c>
      <c r="F75" s="244" t="s">
        <v>1207</v>
      </c>
      <c r="G75" s="241"/>
      <c r="H75" s="245" t="s">
        <v>1239</v>
      </c>
    </row>
    <row r="76">
      <c r="A76" s="33">
        <v>75.0</v>
      </c>
      <c r="B76" s="34" t="s">
        <v>250</v>
      </c>
      <c r="C76" s="35" t="s">
        <v>359</v>
      </c>
      <c r="D76" s="242">
        <v>1.660558775</v>
      </c>
      <c r="E76" s="243">
        <v>1660558.775</v>
      </c>
      <c r="F76" s="244" t="s">
        <v>1207</v>
      </c>
      <c r="G76" s="241"/>
      <c r="H76" s="245" t="s">
        <v>1226</v>
      </c>
    </row>
    <row r="77">
      <c r="A77" s="33">
        <v>76.0</v>
      </c>
      <c r="B77" s="34" t="s">
        <v>360</v>
      </c>
      <c r="C77" s="35" t="s">
        <v>216</v>
      </c>
      <c r="D77" s="258">
        <v>0.007066031061</v>
      </c>
      <c r="E77" s="243">
        <v>7066.031061</v>
      </c>
      <c r="F77" s="244" t="s">
        <v>1207</v>
      </c>
      <c r="G77" s="241"/>
      <c r="H77" s="245" t="s">
        <v>1229</v>
      </c>
    </row>
    <row r="78">
      <c r="A78" s="33">
        <v>77.0</v>
      </c>
      <c r="B78" s="34" t="s">
        <v>126</v>
      </c>
      <c r="C78" s="35" t="s">
        <v>361</v>
      </c>
      <c r="D78" s="240" t="s">
        <v>123</v>
      </c>
      <c r="E78" s="240" t="s">
        <v>123</v>
      </c>
      <c r="F78" s="57" t="s">
        <v>123</v>
      </c>
      <c r="G78" s="57"/>
      <c r="H78" s="93"/>
    </row>
    <row r="79">
      <c r="A79" s="1">
        <v>78.0</v>
      </c>
      <c r="B79" s="34" t="s">
        <v>362</v>
      </c>
      <c r="C79" s="89" t="s">
        <v>199</v>
      </c>
      <c r="D79" s="240" t="s">
        <v>123</v>
      </c>
      <c r="E79" s="240" t="s">
        <v>123</v>
      </c>
      <c r="F79" s="57" t="s">
        <v>123</v>
      </c>
      <c r="G79" s="57"/>
      <c r="H79" s="93"/>
    </row>
    <row r="80">
      <c r="A80" s="1"/>
      <c r="B80" s="34"/>
      <c r="C80" s="89"/>
    </row>
    <row r="81">
      <c r="A81" s="1"/>
      <c r="B81" s="34"/>
      <c r="C81" s="89"/>
      <c r="D81" s="28"/>
      <c r="E81" s="17"/>
      <c r="F81" s="17"/>
      <c r="G81" s="232"/>
    </row>
    <row r="82">
      <c r="A82" s="1"/>
      <c r="B82" s="34"/>
      <c r="C82" s="89"/>
      <c r="D82" s="28"/>
      <c r="E82" s="17"/>
      <c r="F82" s="17"/>
      <c r="G82" s="232"/>
    </row>
    <row r="83">
      <c r="B83" s="183"/>
    </row>
    <row r="84">
      <c r="B84" s="183"/>
    </row>
    <row r="85">
      <c r="B85" s="183"/>
    </row>
    <row r="86">
      <c r="B86" s="183"/>
    </row>
    <row r="87">
      <c r="B87" s="183"/>
    </row>
    <row r="88">
      <c r="B88" s="183"/>
    </row>
    <row r="89">
      <c r="B89" s="183"/>
    </row>
    <row r="90">
      <c r="B90" s="183"/>
    </row>
    <row r="91">
      <c r="B91" s="183"/>
    </row>
    <row r="92">
      <c r="B92" s="183"/>
    </row>
    <row r="93">
      <c r="B93" s="183"/>
    </row>
    <row r="94">
      <c r="B94" s="183"/>
    </row>
    <row r="95">
      <c r="B95" s="183"/>
    </row>
    <row r="96">
      <c r="B96" s="183"/>
    </row>
    <row r="97">
      <c r="B97" s="183"/>
    </row>
    <row r="98">
      <c r="B98" s="183"/>
    </row>
    <row r="99">
      <c r="B99" s="183"/>
    </row>
    <row r="100">
      <c r="B100" s="183"/>
    </row>
    <row r="101">
      <c r="B101" s="183"/>
    </row>
    <row r="102">
      <c r="B102" s="183"/>
    </row>
    <row r="103">
      <c r="B103" s="183"/>
    </row>
    <row r="104">
      <c r="B104" s="183"/>
    </row>
    <row r="105">
      <c r="B105" s="183"/>
    </row>
    <row r="106">
      <c r="B106" s="183"/>
    </row>
    <row r="107">
      <c r="B107" s="183"/>
    </row>
    <row r="108">
      <c r="B108" s="183"/>
    </row>
    <row r="109">
      <c r="B109" s="183"/>
    </row>
    <row r="110">
      <c r="B110" s="183"/>
    </row>
    <row r="111">
      <c r="B111" s="183"/>
    </row>
    <row r="112">
      <c r="B112" s="183"/>
    </row>
    <row r="113">
      <c r="B113" s="183"/>
    </row>
    <row r="114">
      <c r="B114" s="183"/>
    </row>
    <row r="115">
      <c r="B115" s="183"/>
    </row>
    <row r="116">
      <c r="B116" s="183"/>
    </row>
    <row r="117">
      <c r="B117" s="183"/>
    </row>
    <row r="118">
      <c r="B118" s="183"/>
    </row>
    <row r="119">
      <c r="B119" s="183"/>
    </row>
    <row r="120">
      <c r="B120" s="183"/>
    </row>
    <row r="121">
      <c r="B121" s="183"/>
    </row>
    <row r="122">
      <c r="B122" s="183"/>
    </row>
    <row r="123">
      <c r="B123" s="183"/>
    </row>
    <row r="124">
      <c r="B124" s="183"/>
    </row>
    <row r="125">
      <c r="B125" s="183"/>
    </row>
    <row r="126">
      <c r="B126" s="183"/>
    </row>
    <row r="127">
      <c r="B127" s="183"/>
    </row>
    <row r="128">
      <c r="B128" s="183"/>
    </row>
    <row r="129">
      <c r="B129" s="183"/>
    </row>
    <row r="130">
      <c r="B130" s="183"/>
    </row>
    <row r="131">
      <c r="B131" s="183"/>
    </row>
    <row r="132">
      <c r="B132" s="183"/>
    </row>
    <row r="133">
      <c r="B133" s="183"/>
    </row>
    <row r="134">
      <c r="B134" s="183"/>
    </row>
    <row r="135">
      <c r="B135" s="183"/>
    </row>
    <row r="136">
      <c r="B136" s="183"/>
    </row>
    <row r="137">
      <c r="B137" s="183"/>
    </row>
    <row r="138">
      <c r="B138" s="183"/>
    </row>
    <row r="139">
      <c r="B139" s="183"/>
    </row>
    <row r="140">
      <c r="B140" s="183"/>
    </row>
    <row r="141">
      <c r="B141" s="183"/>
    </row>
    <row r="142">
      <c r="B142" s="183"/>
    </row>
    <row r="143">
      <c r="B143" s="183"/>
    </row>
    <row r="144">
      <c r="B144" s="183"/>
    </row>
    <row r="145">
      <c r="B145" s="183"/>
    </row>
    <row r="146">
      <c r="B146" s="183"/>
    </row>
    <row r="147">
      <c r="B147" s="183"/>
    </row>
    <row r="148">
      <c r="B148" s="183"/>
    </row>
    <row r="149">
      <c r="B149" s="183"/>
    </row>
    <row r="150">
      <c r="B150" s="183"/>
    </row>
    <row r="151">
      <c r="B151" s="183"/>
    </row>
    <row r="152">
      <c r="B152" s="183"/>
    </row>
    <row r="153">
      <c r="B153" s="183"/>
    </row>
    <row r="154">
      <c r="B154" s="183"/>
    </row>
    <row r="155">
      <c r="B155" s="183"/>
    </row>
    <row r="156">
      <c r="B156" s="183"/>
    </row>
    <row r="157">
      <c r="B157" s="183"/>
    </row>
    <row r="158">
      <c r="B158" s="183"/>
    </row>
    <row r="159">
      <c r="B159" s="183"/>
    </row>
    <row r="160">
      <c r="B160" s="183"/>
    </row>
    <row r="161">
      <c r="B161" s="183"/>
    </row>
    <row r="162">
      <c r="B162" s="183"/>
    </row>
    <row r="163">
      <c r="B163" s="183"/>
    </row>
    <row r="164">
      <c r="B164" s="183"/>
    </row>
    <row r="165">
      <c r="B165" s="183"/>
    </row>
    <row r="166">
      <c r="B166" s="183"/>
    </row>
    <row r="167">
      <c r="B167" s="183"/>
    </row>
    <row r="168">
      <c r="B168" s="183"/>
    </row>
    <row r="169">
      <c r="B169" s="183"/>
    </row>
    <row r="170">
      <c r="B170" s="183"/>
    </row>
    <row r="171">
      <c r="B171" s="183"/>
    </row>
    <row r="172">
      <c r="B172" s="183"/>
    </row>
    <row r="173">
      <c r="B173" s="183"/>
    </row>
    <row r="174">
      <c r="B174" s="183"/>
    </row>
    <row r="175">
      <c r="B175" s="183"/>
    </row>
    <row r="176">
      <c r="B176" s="183"/>
    </row>
    <row r="177">
      <c r="B177" s="183"/>
    </row>
    <row r="178">
      <c r="B178" s="183"/>
    </row>
    <row r="179">
      <c r="B179" s="183"/>
    </row>
    <row r="180">
      <c r="B180" s="183"/>
    </row>
    <row r="181">
      <c r="B181" s="183"/>
    </row>
    <row r="182">
      <c r="B182" s="183"/>
    </row>
    <row r="183">
      <c r="B183" s="183"/>
    </row>
    <row r="184">
      <c r="B184" s="183"/>
    </row>
    <row r="185">
      <c r="B185" s="183"/>
    </row>
    <row r="186">
      <c r="B186" s="183"/>
    </row>
    <row r="187">
      <c r="B187" s="183"/>
    </row>
    <row r="188">
      <c r="B188" s="183"/>
    </row>
    <row r="189">
      <c r="B189" s="183"/>
    </row>
    <row r="190">
      <c r="B190" s="183"/>
    </row>
    <row r="191">
      <c r="B191" s="183"/>
    </row>
    <row r="192">
      <c r="B192" s="183"/>
    </row>
    <row r="193">
      <c r="B193" s="183"/>
    </row>
    <row r="194">
      <c r="B194" s="183"/>
    </row>
    <row r="195">
      <c r="B195" s="183"/>
    </row>
    <row r="196">
      <c r="B196" s="183"/>
    </row>
    <row r="197">
      <c r="B197" s="183"/>
    </row>
    <row r="198">
      <c r="B198" s="183"/>
    </row>
    <row r="199">
      <c r="B199" s="183"/>
    </row>
    <row r="200">
      <c r="B200" s="183"/>
    </row>
    <row r="201">
      <c r="B201" s="183"/>
    </row>
    <row r="202">
      <c r="B202" s="183"/>
    </row>
    <row r="203">
      <c r="B203" s="183"/>
    </row>
    <row r="204">
      <c r="B204" s="183"/>
    </row>
    <row r="205">
      <c r="B205" s="183"/>
    </row>
    <row r="206">
      <c r="B206" s="183"/>
    </row>
    <row r="207">
      <c r="B207" s="183"/>
    </row>
    <row r="208">
      <c r="B208" s="183"/>
    </row>
    <row r="209">
      <c r="B209" s="183"/>
    </row>
    <row r="210">
      <c r="B210" s="183"/>
    </row>
    <row r="211">
      <c r="B211" s="183"/>
    </row>
    <row r="212">
      <c r="B212" s="183"/>
    </row>
    <row r="213">
      <c r="B213" s="183"/>
    </row>
    <row r="214">
      <c r="B214" s="183"/>
    </row>
    <row r="215">
      <c r="B215" s="183"/>
    </row>
    <row r="216">
      <c r="B216" s="183"/>
    </row>
    <row r="217">
      <c r="B217" s="183"/>
    </row>
    <row r="218">
      <c r="B218" s="183"/>
    </row>
    <row r="219">
      <c r="B219" s="183"/>
    </row>
    <row r="220">
      <c r="B220" s="183"/>
    </row>
    <row r="221">
      <c r="B221" s="183"/>
    </row>
    <row r="222">
      <c r="B222" s="183"/>
    </row>
    <row r="223">
      <c r="B223" s="183"/>
    </row>
    <row r="224">
      <c r="B224" s="183"/>
    </row>
    <row r="225">
      <c r="B225" s="183"/>
    </row>
    <row r="226">
      <c r="B226" s="183"/>
    </row>
    <row r="227">
      <c r="B227" s="183"/>
    </row>
    <row r="228">
      <c r="B228" s="183"/>
    </row>
    <row r="229">
      <c r="B229" s="183"/>
    </row>
    <row r="230">
      <c r="B230" s="183"/>
    </row>
    <row r="231">
      <c r="B231" s="183"/>
    </row>
    <row r="232">
      <c r="B232" s="183"/>
    </row>
    <row r="233">
      <c r="B233" s="183"/>
    </row>
    <row r="234">
      <c r="B234" s="183"/>
    </row>
    <row r="235">
      <c r="B235" s="183"/>
    </row>
    <row r="236">
      <c r="B236" s="183"/>
    </row>
    <row r="237">
      <c r="B237" s="183"/>
    </row>
    <row r="238">
      <c r="B238" s="183"/>
    </row>
    <row r="239">
      <c r="B239" s="183"/>
    </row>
    <row r="240">
      <c r="B240" s="183"/>
    </row>
    <row r="241">
      <c r="B241" s="183"/>
    </row>
    <row r="242">
      <c r="B242" s="183"/>
    </row>
    <row r="243">
      <c r="B243" s="183"/>
    </row>
    <row r="244">
      <c r="B244" s="183"/>
    </row>
    <row r="245">
      <c r="B245" s="183"/>
    </row>
    <row r="246">
      <c r="B246" s="183"/>
    </row>
    <row r="247">
      <c r="B247" s="183"/>
    </row>
    <row r="248">
      <c r="B248" s="183"/>
    </row>
    <row r="249">
      <c r="B249" s="183"/>
    </row>
    <row r="250">
      <c r="B250" s="183"/>
    </row>
    <row r="251">
      <c r="B251" s="183"/>
    </row>
    <row r="252">
      <c r="B252" s="183"/>
    </row>
    <row r="253">
      <c r="B253" s="183"/>
    </row>
    <row r="254">
      <c r="B254" s="183"/>
    </row>
    <row r="255">
      <c r="B255" s="183"/>
    </row>
    <row r="256">
      <c r="B256" s="183"/>
    </row>
    <row r="257">
      <c r="B257" s="183"/>
    </row>
    <row r="258">
      <c r="B258" s="183"/>
    </row>
    <row r="259">
      <c r="B259" s="183"/>
    </row>
    <row r="260">
      <c r="B260" s="183"/>
    </row>
    <row r="261">
      <c r="B261" s="183"/>
    </row>
    <row r="262">
      <c r="B262" s="183"/>
    </row>
    <row r="263">
      <c r="B263" s="183"/>
    </row>
    <row r="264">
      <c r="B264" s="183"/>
    </row>
    <row r="265">
      <c r="B265" s="183"/>
    </row>
    <row r="266">
      <c r="B266" s="183"/>
    </row>
    <row r="267">
      <c r="B267" s="183"/>
    </row>
    <row r="268">
      <c r="B268" s="183"/>
    </row>
    <row r="269">
      <c r="B269" s="183"/>
    </row>
    <row r="270">
      <c r="B270" s="183"/>
    </row>
    <row r="271">
      <c r="B271" s="183"/>
    </row>
    <row r="272">
      <c r="B272" s="183"/>
    </row>
    <row r="273">
      <c r="B273" s="183"/>
    </row>
    <row r="274">
      <c r="B274" s="183"/>
    </row>
    <row r="275">
      <c r="B275" s="183"/>
    </row>
    <row r="276">
      <c r="B276" s="183"/>
    </row>
    <row r="277">
      <c r="B277" s="183"/>
    </row>
    <row r="278">
      <c r="B278" s="183"/>
    </row>
    <row r="279">
      <c r="B279" s="183"/>
    </row>
    <row r="280">
      <c r="B280" s="183"/>
    </row>
    <row r="281">
      <c r="B281" s="183"/>
    </row>
    <row r="282">
      <c r="B282" s="183"/>
    </row>
    <row r="283">
      <c r="B283" s="183"/>
    </row>
    <row r="284">
      <c r="B284" s="183"/>
    </row>
    <row r="285">
      <c r="B285" s="183"/>
    </row>
    <row r="286">
      <c r="B286" s="183"/>
    </row>
    <row r="287">
      <c r="B287" s="183"/>
    </row>
    <row r="288">
      <c r="B288" s="183"/>
    </row>
    <row r="289">
      <c r="B289" s="183"/>
    </row>
    <row r="290">
      <c r="B290" s="183"/>
    </row>
    <row r="291">
      <c r="B291" s="183"/>
    </row>
    <row r="292">
      <c r="B292" s="183"/>
    </row>
    <row r="293">
      <c r="B293" s="183"/>
    </row>
    <row r="294">
      <c r="B294" s="183"/>
    </row>
    <row r="295">
      <c r="B295" s="183"/>
    </row>
    <row r="296">
      <c r="B296" s="183"/>
    </row>
    <row r="297">
      <c r="B297" s="183"/>
    </row>
    <row r="298">
      <c r="B298" s="183"/>
    </row>
    <row r="299">
      <c r="B299" s="183"/>
    </row>
    <row r="300">
      <c r="B300" s="183"/>
    </row>
    <row r="301">
      <c r="B301" s="183"/>
    </row>
    <row r="302">
      <c r="B302" s="183"/>
    </row>
    <row r="303">
      <c r="B303" s="183"/>
    </row>
    <row r="304">
      <c r="B304" s="183"/>
    </row>
    <row r="305">
      <c r="B305" s="183"/>
    </row>
    <row r="306">
      <c r="B306" s="183"/>
    </row>
    <row r="307">
      <c r="B307" s="183"/>
    </row>
    <row r="308">
      <c r="B308" s="183"/>
    </row>
    <row r="309">
      <c r="B309" s="183"/>
    </row>
    <row r="310">
      <c r="B310" s="183"/>
    </row>
    <row r="311">
      <c r="B311" s="183"/>
    </row>
    <row r="312">
      <c r="B312" s="183"/>
    </row>
    <row r="313">
      <c r="B313" s="183"/>
    </row>
    <row r="314">
      <c r="B314" s="183"/>
    </row>
    <row r="315">
      <c r="B315" s="183"/>
    </row>
    <row r="316">
      <c r="B316" s="183"/>
    </row>
    <row r="317">
      <c r="B317" s="183"/>
    </row>
    <row r="318">
      <c r="B318" s="183"/>
    </row>
    <row r="319">
      <c r="B319" s="183"/>
    </row>
    <row r="320">
      <c r="B320" s="183"/>
    </row>
    <row r="321">
      <c r="B321" s="183"/>
    </row>
    <row r="322">
      <c r="B322" s="183"/>
    </row>
    <row r="323">
      <c r="B323" s="183"/>
    </row>
    <row r="324">
      <c r="B324" s="183"/>
    </row>
    <row r="325">
      <c r="B325" s="183"/>
    </row>
    <row r="326">
      <c r="B326" s="183"/>
    </row>
    <row r="327">
      <c r="B327" s="183"/>
    </row>
    <row r="328">
      <c r="B328" s="183"/>
    </row>
    <row r="329">
      <c r="B329" s="183"/>
    </row>
    <row r="330">
      <c r="B330" s="183"/>
    </row>
    <row r="331">
      <c r="B331" s="183"/>
    </row>
    <row r="332">
      <c r="B332" s="183"/>
    </row>
    <row r="333">
      <c r="B333" s="183"/>
    </row>
    <row r="334">
      <c r="B334" s="183"/>
    </row>
    <row r="335">
      <c r="B335" s="183"/>
    </row>
    <row r="336">
      <c r="B336" s="183"/>
    </row>
    <row r="337">
      <c r="B337" s="183"/>
    </row>
    <row r="338">
      <c r="B338" s="183"/>
    </row>
    <row r="339">
      <c r="B339" s="183"/>
    </row>
    <row r="340">
      <c r="B340" s="183"/>
    </row>
    <row r="341">
      <c r="B341" s="183"/>
    </row>
    <row r="342">
      <c r="B342" s="183"/>
    </row>
    <row r="343">
      <c r="B343" s="183"/>
    </row>
    <row r="344">
      <c r="B344" s="183"/>
    </row>
    <row r="345">
      <c r="B345" s="183"/>
    </row>
    <row r="346">
      <c r="B346" s="183"/>
    </row>
    <row r="347">
      <c r="B347" s="183"/>
    </row>
    <row r="348">
      <c r="B348" s="183"/>
    </row>
    <row r="349">
      <c r="B349" s="183"/>
    </row>
    <row r="350">
      <c r="B350" s="183"/>
    </row>
    <row r="351">
      <c r="B351" s="183"/>
    </row>
    <row r="352">
      <c r="B352" s="183"/>
    </row>
    <row r="353">
      <c r="B353" s="183"/>
    </row>
    <row r="354">
      <c r="B354" s="183"/>
    </row>
    <row r="355">
      <c r="B355" s="183"/>
    </row>
    <row r="356">
      <c r="B356" s="183"/>
    </row>
    <row r="357">
      <c r="B357" s="183"/>
    </row>
    <row r="358">
      <c r="B358" s="183"/>
    </row>
    <row r="359">
      <c r="B359" s="183"/>
    </row>
    <row r="360">
      <c r="B360" s="183"/>
    </row>
    <row r="361">
      <c r="B361" s="183"/>
    </row>
    <row r="362">
      <c r="B362" s="183"/>
    </row>
    <row r="363">
      <c r="B363" s="183"/>
    </row>
    <row r="364">
      <c r="B364" s="183"/>
    </row>
    <row r="365">
      <c r="B365" s="183"/>
    </row>
    <row r="366">
      <c r="B366" s="183"/>
    </row>
    <row r="367">
      <c r="B367" s="183"/>
    </row>
    <row r="368">
      <c r="B368" s="183"/>
    </row>
    <row r="369">
      <c r="B369" s="183"/>
    </row>
    <row r="370">
      <c r="B370" s="183"/>
    </row>
    <row r="371">
      <c r="B371" s="183"/>
    </row>
    <row r="372">
      <c r="B372" s="183"/>
    </row>
    <row r="373">
      <c r="B373" s="183"/>
    </row>
    <row r="374">
      <c r="B374" s="183"/>
    </row>
    <row r="375">
      <c r="B375" s="183"/>
    </row>
    <row r="376">
      <c r="B376" s="183"/>
    </row>
    <row r="377">
      <c r="B377" s="183"/>
    </row>
    <row r="378">
      <c r="B378" s="183"/>
    </row>
    <row r="379">
      <c r="B379" s="183"/>
    </row>
    <row r="380">
      <c r="B380" s="183"/>
    </row>
    <row r="381">
      <c r="B381" s="183"/>
    </row>
    <row r="382">
      <c r="B382" s="183"/>
    </row>
    <row r="383">
      <c r="B383" s="183"/>
    </row>
    <row r="384">
      <c r="B384" s="183"/>
    </row>
    <row r="385">
      <c r="B385" s="183"/>
    </row>
    <row r="386">
      <c r="B386" s="183"/>
    </row>
    <row r="387">
      <c r="B387" s="183"/>
    </row>
    <row r="388">
      <c r="B388" s="183"/>
    </row>
    <row r="389">
      <c r="B389" s="183"/>
    </row>
    <row r="390">
      <c r="B390" s="183"/>
    </row>
    <row r="391">
      <c r="B391" s="183"/>
    </row>
    <row r="392">
      <c r="B392" s="183"/>
    </row>
    <row r="393">
      <c r="B393" s="183"/>
    </row>
    <row r="394">
      <c r="B394" s="183"/>
    </row>
    <row r="395">
      <c r="B395" s="183"/>
    </row>
    <row r="396">
      <c r="B396" s="183"/>
    </row>
    <row r="397">
      <c r="B397" s="183"/>
    </row>
    <row r="398">
      <c r="B398" s="183"/>
    </row>
    <row r="399">
      <c r="B399" s="183"/>
    </row>
    <row r="400">
      <c r="B400" s="183"/>
    </row>
    <row r="401">
      <c r="B401" s="183"/>
    </row>
    <row r="402">
      <c r="B402" s="183"/>
    </row>
    <row r="403">
      <c r="B403" s="183"/>
    </row>
    <row r="404">
      <c r="B404" s="183"/>
    </row>
    <row r="405">
      <c r="B405" s="183"/>
    </row>
    <row r="406">
      <c r="B406" s="183"/>
    </row>
    <row r="407">
      <c r="B407" s="183"/>
    </row>
    <row r="408">
      <c r="B408" s="183"/>
    </row>
    <row r="409">
      <c r="B409" s="183"/>
    </row>
    <row r="410">
      <c r="B410" s="183"/>
    </row>
    <row r="411">
      <c r="B411" s="183"/>
    </row>
    <row r="412">
      <c r="B412" s="183"/>
    </row>
    <row r="413">
      <c r="B413" s="183"/>
    </row>
    <row r="414">
      <c r="B414" s="183"/>
    </row>
    <row r="415">
      <c r="B415" s="183"/>
    </row>
    <row r="416">
      <c r="B416" s="183"/>
    </row>
    <row r="417">
      <c r="B417" s="183"/>
    </row>
    <row r="418">
      <c r="B418" s="183"/>
    </row>
    <row r="419">
      <c r="B419" s="183"/>
    </row>
    <row r="420">
      <c r="B420" s="183"/>
    </row>
    <row r="421">
      <c r="B421" s="183"/>
    </row>
    <row r="422">
      <c r="B422" s="183"/>
    </row>
    <row r="423">
      <c r="B423" s="183"/>
    </row>
    <row r="424">
      <c r="B424" s="183"/>
    </row>
    <row r="425">
      <c r="B425" s="183"/>
    </row>
    <row r="426">
      <c r="B426" s="183"/>
    </row>
    <row r="427">
      <c r="B427" s="183"/>
    </row>
    <row r="428">
      <c r="B428" s="183"/>
    </row>
    <row r="429">
      <c r="B429" s="183"/>
    </row>
    <row r="430">
      <c r="B430" s="183"/>
    </row>
    <row r="431">
      <c r="B431" s="183"/>
    </row>
    <row r="432">
      <c r="B432" s="183"/>
    </row>
    <row r="433">
      <c r="B433" s="183"/>
    </row>
    <row r="434">
      <c r="B434" s="183"/>
    </row>
    <row r="435">
      <c r="B435" s="183"/>
    </row>
    <row r="436">
      <c r="B436" s="183"/>
    </row>
    <row r="437">
      <c r="B437" s="183"/>
    </row>
    <row r="438">
      <c r="B438" s="183"/>
    </row>
    <row r="439">
      <c r="B439" s="183"/>
    </row>
    <row r="440">
      <c r="B440" s="183"/>
    </row>
    <row r="441">
      <c r="B441" s="183"/>
    </row>
    <row r="442">
      <c r="B442" s="183"/>
    </row>
    <row r="443">
      <c r="B443" s="183"/>
    </row>
    <row r="444">
      <c r="B444" s="183"/>
    </row>
    <row r="445">
      <c r="B445" s="183"/>
    </row>
    <row r="446">
      <c r="B446" s="183"/>
    </row>
    <row r="447">
      <c r="B447" s="183"/>
    </row>
    <row r="448">
      <c r="B448" s="183"/>
    </row>
    <row r="449">
      <c r="B449" s="183"/>
    </row>
    <row r="450">
      <c r="B450" s="183"/>
    </row>
    <row r="451">
      <c r="B451" s="183"/>
    </row>
    <row r="452">
      <c r="B452" s="183"/>
    </row>
    <row r="453">
      <c r="B453" s="183"/>
    </row>
    <row r="454">
      <c r="B454" s="183"/>
    </row>
    <row r="455">
      <c r="B455" s="183"/>
    </row>
    <row r="456">
      <c r="B456" s="183"/>
    </row>
    <row r="457">
      <c r="B457" s="183"/>
    </row>
    <row r="458">
      <c r="B458" s="183"/>
    </row>
    <row r="459">
      <c r="B459" s="183"/>
    </row>
    <row r="460">
      <c r="B460" s="183"/>
    </row>
    <row r="461">
      <c r="B461" s="183"/>
    </row>
    <row r="462">
      <c r="B462" s="183"/>
    </row>
    <row r="463">
      <c r="B463" s="183"/>
    </row>
    <row r="464">
      <c r="B464" s="183"/>
    </row>
    <row r="465">
      <c r="B465" s="183"/>
    </row>
    <row r="466">
      <c r="B466" s="183"/>
    </row>
    <row r="467">
      <c r="B467" s="183"/>
    </row>
    <row r="468">
      <c r="B468" s="183"/>
    </row>
    <row r="469">
      <c r="B469" s="183"/>
    </row>
    <row r="470">
      <c r="B470" s="183"/>
    </row>
    <row r="471">
      <c r="B471" s="183"/>
    </row>
    <row r="472">
      <c r="B472" s="183"/>
    </row>
    <row r="473">
      <c r="B473" s="183"/>
    </row>
    <row r="474">
      <c r="B474" s="183"/>
    </row>
    <row r="475">
      <c r="B475" s="183"/>
    </row>
    <row r="476">
      <c r="B476" s="183"/>
    </row>
    <row r="477">
      <c r="B477" s="183"/>
    </row>
    <row r="478">
      <c r="B478" s="183"/>
    </row>
    <row r="479">
      <c r="B479" s="183"/>
    </row>
    <row r="480">
      <c r="B480" s="183"/>
    </row>
    <row r="481">
      <c r="B481" s="183"/>
    </row>
    <row r="482">
      <c r="B482" s="183"/>
    </row>
    <row r="483">
      <c r="B483" s="183"/>
    </row>
    <row r="484">
      <c r="B484" s="183"/>
    </row>
    <row r="485">
      <c r="B485" s="183"/>
    </row>
    <row r="486">
      <c r="B486" s="183"/>
    </row>
    <row r="487">
      <c r="B487" s="183"/>
    </row>
    <row r="488">
      <c r="B488" s="183"/>
    </row>
    <row r="489">
      <c r="B489" s="183"/>
    </row>
    <row r="490">
      <c r="B490" s="183"/>
    </row>
    <row r="491">
      <c r="B491" s="183"/>
    </row>
    <row r="492">
      <c r="B492" s="183"/>
    </row>
    <row r="493">
      <c r="B493" s="183"/>
    </row>
    <row r="494">
      <c r="B494" s="183"/>
    </row>
    <row r="495">
      <c r="B495" s="183"/>
    </row>
    <row r="496">
      <c r="B496" s="183"/>
    </row>
    <row r="497">
      <c r="B497" s="183"/>
    </row>
    <row r="498">
      <c r="B498" s="183"/>
    </row>
    <row r="499">
      <c r="B499" s="183"/>
    </row>
    <row r="500">
      <c r="B500" s="183"/>
    </row>
    <row r="501">
      <c r="B501" s="183"/>
    </row>
    <row r="502">
      <c r="B502" s="183"/>
    </row>
    <row r="503">
      <c r="B503" s="183"/>
    </row>
    <row r="504">
      <c r="B504" s="183"/>
    </row>
    <row r="505">
      <c r="B505" s="183"/>
    </row>
    <row r="506">
      <c r="B506" s="183"/>
    </row>
    <row r="507">
      <c r="B507" s="183"/>
    </row>
    <row r="508">
      <c r="B508" s="183"/>
    </row>
    <row r="509">
      <c r="B509" s="183"/>
    </row>
    <row r="510">
      <c r="B510" s="183"/>
    </row>
    <row r="511">
      <c r="B511" s="183"/>
    </row>
    <row r="512">
      <c r="B512" s="183"/>
    </row>
    <row r="513">
      <c r="B513" s="183"/>
    </row>
    <row r="514">
      <c r="B514" s="183"/>
    </row>
    <row r="515">
      <c r="B515" s="183"/>
    </row>
    <row r="516">
      <c r="B516" s="183"/>
    </row>
    <row r="517">
      <c r="B517" s="183"/>
    </row>
    <row r="518">
      <c r="B518" s="183"/>
    </row>
    <row r="519">
      <c r="B519" s="183"/>
    </row>
    <row r="520">
      <c r="B520" s="183"/>
    </row>
    <row r="521">
      <c r="B521" s="183"/>
    </row>
    <row r="522">
      <c r="B522" s="183"/>
    </row>
    <row r="523">
      <c r="B523" s="183"/>
    </row>
    <row r="524">
      <c r="B524" s="183"/>
    </row>
    <row r="525">
      <c r="B525" s="183"/>
    </row>
    <row r="526">
      <c r="B526" s="183"/>
    </row>
    <row r="527">
      <c r="B527" s="183"/>
    </row>
    <row r="528">
      <c r="B528" s="183"/>
    </row>
    <row r="529">
      <c r="B529" s="183"/>
    </row>
    <row r="530">
      <c r="B530" s="183"/>
    </row>
    <row r="531">
      <c r="B531" s="183"/>
    </row>
    <row r="532">
      <c r="B532" s="183"/>
    </row>
    <row r="533">
      <c r="B533" s="183"/>
    </row>
    <row r="534">
      <c r="B534" s="183"/>
    </row>
    <row r="535">
      <c r="B535" s="183"/>
    </row>
    <row r="536">
      <c r="B536" s="183"/>
    </row>
    <row r="537">
      <c r="B537" s="183"/>
    </row>
    <row r="538">
      <c r="B538" s="183"/>
    </row>
    <row r="539">
      <c r="B539" s="183"/>
    </row>
    <row r="540">
      <c r="B540" s="183"/>
    </row>
    <row r="541">
      <c r="B541" s="183"/>
    </row>
    <row r="542">
      <c r="B542" s="183"/>
    </row>
    <row r="543">
      <c r="B543" s="183"/>
    </row>
    <row r="544">
      <c r="B544" s="183"/>
    </row>
    <row r="545">
      <c r="B545" s="183"/>
    </row>
    <row r="546">
      <c r="B546" s="183"/>
    </row>
    <row r="547">
      <c r="B547" s="183"/>
    </row>
    <row r="548">
      <c r="B548" s="183"/>
    </row>
    <row r="549">
      <c r="B549" s="183"/>
    </row>
    <row r="550">
      <c r="B550" s="183"/>
    </row>
    <row r="551">
      <c r="B551" s="183"/>
    </row>
    <row r="552">
      <c r="B552" s="183"/>
    </row>
    <row r="553">
      <c r="B553" s="183"/>
    </row>
    <row r="554">
      <c r="B554" s="183"/>
    </row>
    <row r="555">
      <c r="B555" s="183"/>
    </row>
    <row r="556">
      <c r="B556" s="183"/>
    </row>
    <row r="557">
      <c r="B557" s="183"/>
    </row>
    <row r="558">
      <c r="B558" s="183"/>
    </row>
    <row r="559">
      <c r="B559" s="183"/>
    </row>
    <row r="560">
      <c r="B560" s="183"/>
    </row>
    <row r="561">
      <c r="B561" s="183"/>
    </row>
    <row r="562">
      <c r="B562" s="183"/>
    </row>
    <row r="563">
      <c r="B563" s="183"/>
    </row>
    <row r="564">
      <c r="B564" s="183"/>
    </row>
    <row r="565">
      <c r="B565" s="183"/>
    </row>
    <row r="566">
      <c r="B566" s="183"/>
    </row>
    <row r="567">
      <c r="B567" s="183"/>
    </row>
    <row r="568">
      <c r="B568" s="183"/>
    </row>
    <row r="569">
      <c r="B569" s="183"/>
    </row>
    <row r="570">
      <c r="B570" s="183"/>
    </row>
    <row r="571">
      <c r="B571" s="183"/>
    </row>
    <row r="572">
      <c r="B572" s="183"/>
    </row>
    <row r="573">
      <c r="B573" s="183"/>
    </row>
    <row r="574">
      <c r="B574" s="183"/>
    </row>
    <row r="575">
      <c r="B575" s="183"/>
    </row>
    <row r="576">
      <c r="B576" s="183"/>
    </row>
    <row r="577">
      <c r="B577" s="183"/>
    </row>
    <row r="578">
      <c r="B578" s="183"/>
    </row>
    <row r="579">
      <c r="B579" s="183"/>
    </row>
    <row r="580">
      <c r="B580" s="183"/>
    </row>
    <row r="581">
      <c r="B581" s="183"/>
    </row>
    <row r="582">
      <c r="B582" s="183"/>
    </row>
    <row r="583">
      <c r="B583" s="183"/>
    </row>
    <row r="584">
      <c r="B584" s="183"/>
    </row>
    <row r="585">
      <c r="B585" s="183"/>
    </row>
    <row r="586">
      <c r="B586" s="183"/>
    </row>
    <row r="587">
      <c r="B587" s="183"/>
    </row>
    <row r="588">
      <c r="B588" s="183"/>
    </row>
    <row r="589">
      <c r="B589" s="183"/>
    </row>
    <row r="590">
      <c r="B590" s="183"/>
    </row>
    <row r="591">
      <c r="B591" s="183"/>
    </row>
    <row r="592">
      <c r="B592" s="183"/>
    </row>
    <row r="593">
      <c r="B593" s="183"/>
    </row>
    <row r="594">
      <c r="B594" s="183"/>
    </row>
    <row r="595">
      <c r="B595" s="183"/>
    </row>
    <row r="596">
      <c r="B596" s="183"/>
    </row>
    <row r="597">
      <c r="B597" s="183"/>
    </row>
    <row r="598">
      <c r="B598" s="183"/>
    </row>
    <row r="599">
      <c r="B599" s="183"/>
    </row>
    <row r="600">
      <c r="B600" s="183"/>
    </row>
    <row r="601">
      <c r="B601" s="183"/>
    </row>
    <row r="602">
      <c r="B602" s="183"/>
    </row>
    <row r="603">
      <c r="B603" s="183"/>
    </row>
    <row r="604">
      <c r="B604" s="183"/>
    </row>
    <row r="605">
      <c r="B605" s="183"/>
    </row>
    <row r="606">
      <c r="B606" s="183"/>
    </row>
    <row r="607">
      <c r="B607" s="183"/>
    </row>
    <row r="608">
      <c r="B608" s="183"/>
    </row>
    <row r="609">
      <c r="B609" s="183"/>
    </row>
    <row r="610">
      <c r="B610" s="183"/>
    </row>
    <row r="611">
      <c r="B611" s="183"/>
    </row>
    <row r="612">
      <c r="B612" s="183"/>
    </row>
    <row r="613">
      <c r="B613" s="183"/>
    </row>
    <row r="614">
      <c r="B614" s="183"/>
    </row>
    <row r="615">
      <c r="B615" s="183"/>
    </row>
    <row r="616">
      <c r="B616" s="183"/>
    </row>
    <row r="617">
      <c r="B617" s="183"/>
    </row>
    <row r="618">
      <c r="B618" s="183"/>
    </row>
    <row r="619">
      <c r="B619" s="183"/>
    </row>
    <row r="620">
      <c r="B620" s="183"/>
    </row>
    <row r="621">
      <c r="B621" s="183"/>
    </row>
    <row r="622">
      <c r="B622" s="183"/>
    </row>
    <row r="623">
      <c r="B623" s="183"/>
    </row>
    <row r="624">
      <c r="B624" s="183"/>
    </row>
    <row r="625">
      <c r="B625" s="183"/>
    </row>
    <row r="626">
      <c r="B626" s="183"/>
    </row>
    <row r="627">
      <c r="B627" s="183"/>
    </row>
    <row r="628">
      <c r="B628" s="183"/>
    </row>
    <row r="629">
      <c r="B629" s="183"/>
    </row>
    <row r="630">
      <c r="B630" s="183"/>
    </row>
    <row r="631">
      <c r="B631" s="183"/>
    </row>
    <row r="632">
      <c r="B632" s="183"/>
    </row>
    <row r="633">
      <c r="B633" s="183"/>
    </row>
    <row r="634">
      <c r="B634" s="183"/>
    </row>
    <row r="635">
      <c r="B635" s="183"/>
    </row>
    <row r="636">
      <c r="B636" s="183"/>
    </row>
    <row r="637">
      <c r="B637" s="183"/>
    </row>
    <row r="638">
      <c r="B638" s="183"/>
    </row>
    <row r="639">
      <c r="B639" s="183"/>
    </row>
    <row r="640">
      <c r="B640" s="183"/>
    </row>
    <row r="641">
      <c r="B641" s="183"/>
    </row>
    <row r="642">
      <c r="B642" s="183"/>
    </row>
    <row r="643">
      <c r="B643" s="183"/>
    </row>
    <row r="644">
      <c r="B644" s="183"/>
    </row>
    <row r="645">
      <c r="B645" s="183"/>
    </row>
    <row r="646">
      <c r="B646" s="183"/>
    </row>
    <row r="647">
      <c r="B647" s="183"/>
    </row>
    <row r="648">
      <c r="B648" s="183"/>
    </row>
    <row r="649">
      <c r="B649" s="183"/>
    </row>
    <row r="650">
      <c r="B650" s="183"/>
    </row>
    <row r="651">
      <c r="B651" s="183"/>
    </row>
    <row r="652">
      <c r="B652" s="183"/>
    </row>
    <row r="653">
      <c r="B653" s="183"/>
    </row>
    <row r="654">
      <c r="B654" s="183"/>
    </row>
    <row r="655">
      <c r="B655" s="183"/>
    </row>
    <row r="656">
      <c r="B656" s="183"/>
    </row>
    <row r="657">
      <c r="B657" s="183"/>
    </row>
    <row r="658">
      <c r="B658" s="183"/>
    </row>
    <row r="659">
      <c r="B659" s="183"/>
    </row>
    <row r="660">
      <c r="B660" s="183"/>
    </row>
    <row r="661">
      <c r="B661" s="183"/>
    </row>
    <row r="662">
      <c r="B662" s="183"/>
    </row>
    <row r="663">
      <c r="B663" s="183"/>
    </row>
    <row r="664">
      <c r="B664" s="183"/>
    </row>
    <row r="665">
      <c r="B665" s="183"/>
    </row>
    <row r="666">
      <c r="B666" s="183"/>
    </row>
    <row r="667">
      <c r="B667" s="183"/>
    </row>
    <row r="668">
      <c r="B668" s="183"/>
    </row>
    <row r="669">
      <c r="B669" s="183"/>
    </row>
    <row r="670">
      <c r="B670" s="183"/>
    </row>
    <row r="671">
      <c r="B671" s="183"/>
    </row>
    <row r="672">
      <c r="B672" s="183"/>
    </row>
    <row r="673">
      <c r="B673" s="183"/>
    </row>
    <row r="674">
      <c r="B674" s="183"/>
    </row>
    <row r="675">
      <c r="B675" s="183"/>
    </row>
    <row r="676">
      <c r="B676" s="183"/>
    </row>
    <row r="677">
      <c r="B677" s="183"/>
    </row>
    <row r="678">
      <c r="B678" s="183"/>
    </row>
    <row r="679">
      <c r="B679" s="183"/>
    </row>
    <row r="680">
      <c r="B680" s="183"/>
    </row>
    <row r="681">
      <c r="B681" s="183"/>
    </row>
    <row r="682">
      <c r="B682" s="183"/>
    </row>
    <row r="683">
      <c r="B683" s="183"/>
    </row>
    <row r="684">
      <c r="B684" s="183"/>
    </row>
    <row r="685">
      <c r="B685" s="183"/>
    </row>
    <row r="686">
      <c r="B686" s="183"/>
    </row>
    <row r="687">
      <c r="B687" s="183"/>
    </row>
    <row r="688">
      <c r="B688" s="183"/>
    </row>
    <row r="689">
      <c r="B689" s="183"/>
    </row>
    <row r="690">
      <c r="B690" s="183"/>
    </row>
    <row r="691">
      <c r="B691" s="183"/>
    </row>
    <row r="692">
      <c r="B692" s="183"/>
    </row>
    <row r="693">
      <c r="B693" s="183"/>
    </row>
    <row r="694">
      <c r="B694" s="183"/>
    </row>
    <row r="695">
      <c r="B695" s="183"/>
    </row>
    <row r="696">
      <c r="B696" s="183"/>
    </row>
    <row r="697">
      <c r="B697" s="183"/>
    </row>
    <row r="698">
      <c r="B698" s="183"/>
    </row>
    <row r="699">
      <c r="B699" s="183"/>
    </row>
    <row r="700">
      <c r="B700" s="183"/>
    </row>
    <row r="701">
      <c r="B701" s="183"/>
    </row>
    <row r="702">
      <c r="B702" s="183"/>
    </row>
    <row r="703">
      <c r="B703" s="183"/>
    </row>
    <row r="704">
      <c r="B704" s="183"/>
    </row>
    <row r="705">
      <c r="B705" s="183"/>
    </row>
    <row r="706">
      <c r="B706" s="183"/>
    </row>
    <row r="707">
      <c r="B707" s="183"/>
    </row>
    <row r="708">
      <c r="B708" s="183"/>
    </row>
    <row r="709">
      <c r="B709" s="183"/>
    </row>
    <row r="710">
      <c r="B710" s="183"/>
    </row>
    <row r="711">
      <c r="B711" s="183"/>
    </row>
    <row r="712">
      <c r="B712" s="183"/>
    </row>
    <row r="713">
      <c r="B713" s="183"/>
    </row>
    <row r="714">
      <c r="B714" s="183"/>
    </row>
    <row r="715">
      <c r="B715" s="183"/>
    </row>
    <row r="716">
      <c r="B716" s="183"/>
    </row>
    <row r="717">
      <c r="B717" s="183"/>
    </row>
    <row r="718">
      <c r="B718" s="183"/>
    </row>
    <row r="719">
      <c r="B719" s="183"/>
    </row>
    <row r="720">
      <c r="B720" s="183"/>
    </row>
    <row r="721">
      <c r="B721" s="183"/>
    </row>
    <row r="722">
      <c r="B722" s="183"/>
    </row>
    <row r="723">
      <c r="B723" s="183"/>
    </row>
    <row r="724">
      <c r="B724" s="183"/>
    </row>
    <row r="725">
      <c r="B725" s="183"/>
    </row>
    <row r="726">
      <c r="B726" s="183"/>
    </row>
    <row r="727">
      <c r="B727" s="183"/>
    </row>
    <row r="728">
      <c r="B728" s="183"/>
    </row>
    <row r="729">
      <c r="B729" s="183"/>
    </row>
    <row r="730">
      <c r="B730" s="183"/>
    </row>
    <row r="731">
      <c r="B731" s="183"/>
    </row>
    <row r="732">
      <c r="B732" s="183"/>
    </row>
    <row r="733">
      <c r="B733" s="183"/>
    </row>
    <row r="734">
      <c r="B734" s="183"/>
    </row>
    <row r="735">
      <c r="B735" s="183"/>
    </row>
    <row r="736">
      <c r="B736" s="183"/>
    </row>
    <row r="737">
      <c r="B737" s="183"/>
    </row>
    <row r="738">
      <c r="B738" s="183"/>
    </row>
    <row r="739">
      <c r="B739" s="183"/>
    </row>
    <row r="740">
      <c r="B740" s="183"/>
    </row>
    <row r="741">
      <c r="B741" s="183"/>
    </row>
    <row r="742">
      <c r="B742" s="183"/>
    </row>
    <row r="743">
      <c r="B743" s="183"/>
    </row>
    <row r="744">
      <c r="B744" s="183"/>
    </row>
    <row r="745">
      <c r="B745" s="183"/>
    </row>
    <row r="746">
      <c r="B746" s="183"/>
    </row>
    <row r="747">
      <c r="B747" s="183"/>
    </row>
    <row r="748">
      <c r="B748" s="183"/>
    </row>
    <row r="749">
      <c r="B749" s="183"/>
    </row>
    <row r="750">
      <c r="B750" s="183"/>
    </row>
    <row r="751">
      <c r="B751" s="183"/>
    </row>
    <row r="752">
      <c r="B752" s="183"/>
    </row>
    <row r="753">
      <c r="B753" s="183"/>
    </row>
    <row r="754">
      <c r="B754" s="183"/>
    </row>
    <row r="755">
      <c r="B755" s="183"/>
    </row>
    <row r="756">
      <c r="B756" s="183"/>
    </row>
    <row r="757">
      <c r="B757" s="183"/>
    </row>
    <row r="758">
      <c r="B758" s="183"/>
    </row>
    <row r="759">
      <c r="B759" s="183"/>
    </row>
    <row r="760">
      <c r="B760" s="183"/>
    </row>
    <row r="761">
      <c r="B761" s="183"/>
    </row>
    <row r="762">
      <c r="B762" s="183"/>
    </row>
    <row r="763">
      <c r="B763" s="183"/>
    </row>
    <row r="764">
      <c r="B764" s="183"/>
    </row>
    <row r="765">
      <c r="B765" s="183"/>
    </row>
    <row r="766">
      <c r="B766" s="183"/>
    </row>
    <row r="767">
      <c r="B767" s="183"/>
    </row>
    <row r="768">
      <c r="B768" s="183"/>
    </row>
    <row r="769">
      <c r="B769" s="183"/>
    </row>
    <row r="770">
      <c r="B770" s="183"/>
    </row>
    <row r="771">
      <c r="B771" s="183"/>
    </row>
    <row r="772">
      <c r="B772" s="183"/>
    </row>
    <row r="773">
      <c r="B773" s="183"/>
    </row>
    <row r="774">
      <c r="B774" s="183"/>
    </row>
    <row r="775">
      <c r="B775" s="183"/>
    </row>
    <row r="776">
      <c r="B776" s="183"/>
    </row>
    <row r="777">
      <c r="B777" s="183"/>
    </row>
    <row r="778">
      <c r="B778" s="183"/>
    </row>
    <row r="779">
      <c r="B779" s="183"/>
    </row>
    <row r="780">
      <c r="B780" s="183"/>
    </row>
    <row r="781">
      <c r="B781" s="183"/>
    </row>
    <row r="782">
      <c r="B782" s="183"/>
    </row>
    <row r="783">
      <c r="B783" s="183"/>
    </row>
    <row r="784">
      <c r="B784" s="183"/>
    </row>
    <row r="785">
      <c r="B785" s="183"/>
    </row>
    <row r="786">
      <c r="B786" s="183"/>
    </row>
    <row r="787">
      <c r="B787" s="183"/>
    </row>
    <row r="788">
      <c r="B788" s="183"/>
    </row>
    <row r="789">
      <c r="B789" s="183"/>
    </row>
    <row r="790">
      <c r="B790" s="183"/>
    </row>
    <row r="791">
      <c r="B791" s="183"/>
    </row>
    <row r="792">
      <c r="B792" s="183"/>
    </row>
    <row r="793">
      <c r="B793" s="183"/>
    </row>
    <row r="794">
      <c r="B794" s="183"/>
    </row>
    <row r="795">
      <c r="B795" s="183"/>
    </row>
    <row r="796">
      <c r="B796" s="183"/>
    </row>
    <row r="797">
      <c r="B797" s="183"/>
    </row>
    <row r="798">
      <c r="B798" s="183"/>
    </row>
    <row r="799">
      <c r="B799" s="183"/>
    </row>
    <row r="800">
      <c r="B800" s="183"/>
    </row>
    <row r="801">
      <c r="B801" s="183"/>
    </row>
    <row r="802">
      <c r="B802" s="183"/>
    </row>
    <row r="803">
      <c r="B803" s="183"/>
    </row>
    <row r="804">
      <c r="B804" s="183"/>
    </row>
    <row r="805">
      <c r="B805" s="183"/>
    </row>
    <row r="806">
      <c r="B806" s="183"/>
    </row>
    <row r="807">
      <c r="B807" s="183"/>
    </row>
    <row r="808">
      <c r="B808" s="183"/>
    </row>
    <row r="809">
      <c r="B809" s="183"/>
    </row>
    <row r="810">
      <c r="B810" s="183"/>
    </row>
    <row r="811">
      <c r="B811" s="183"/>
    </row>
    <row r="812">
      <c r="B812" s="183"/>
    </row>
    <row r="813">
      <c r="B813" s="183"/>
    </row>
    <row r="814">
      <c r="B814" s="183"/>
    </row>
    <row r="815">
      <c r="B815" s="183"/>
    </row>
    <row r="816">
      <c r="B816" s="183"/>
    </row>
    <row r="817">
      <c r="B817" s="183"/>
    </row>
    <row r="818">
      <c r="B818" s="183"/>
    </row>
    <row r="819">
      <c r="B819" s="183"/>
    </row>
    <row r="820">
      <c r="B820" s="183"/>
    </row>
    <row r="821">
      <c r="B821" s="183"/>
    </row>
    <row r="822">
      <c r="B822" s="183"/>
    </row>
    <row r="823">
      <c r="B823" s="183"/>
    </row>
    <row r="824">
      <c r="B824" s="183"/>
    </row>
    <row r="825">
      <c r="B825" s="183"/>
    </row>
    <row r="826">
      <c r="B826" s="183"/>
    </row>
    <row r="827">
      <c r="B827" s="183"/>
    </row>
    <row r="828">
      <c r="B828" s="183"/>
    </row>
    <row r="829">
      <c r="B829" s="183"/>
    </row>
    <row r="830">
      <c r="B830" s="183"/>
    </row>
    <row r="831">
      <c r="B831" s="183"/>
    </row>
    <row r="832">
      <c r="B832" s="183"/>
    </row>
    <row r="833">
      <c r="B833" s="183"/>
    </row>
    <row r="834">
      <c r="B834" s="183"/>
    </row>
    <row r="835">
      <c r="B835" s="183"/>
    </row>
    <row r="836">
      <c r="B836" s="183"/>
    </row>
    <row r="837">
      <c r="B837" s="183"/>
    </row>
    <row r="838">
      <c r="B838" s="183"/>
    </row>
    <row r="839">
      <c r="B839" s="183"/>
    </row>
    <row r="840">
      <c r="B840" s="183"/>
    </row>
    <row r="841">
      <c r="B841" s="183"/>
    </row>
    <row r="842">
      <c r="B842" s="183"/>
    </row>
    <row r="843">
      <c r="B843" s="183"/>
    </row>
    <row r="844">
      <c r="B844" s="183"/>
    </row>
    <row r="845">
      <c r="B845" s="183"/>
    </row>
    <row r="846">
      <c r="B846" s="183"/>
    </row>
    <row r="847">
      <c r="B847" s="183"/>
    </row>
    <row r="848">
      <c r="B848" s="183"/>
    </row>
    <row r="849">
      <c r="B849" s="183"/>
    </row>
    <row r="850">
      <c r="B850" s="183"/>
    </row>
    <row r="851">
      <c r="B851" s="183"/>
    </row>
    <row r="852">
      <c r="B852" s="183"/>
    </row>
    <row r="853">
      <c r="B853" s="183"/>
    </row>
    <row r="854">
      <c r="B854" s="183"/>
    </row>
    <row r="855">
      <c r="B855" s="183"/>
    </row>
    <row r="856">
      <c r="B856" s="183"/>
    </row>
    <row r="857">
      <c r="B857" s="183"/>
    </row>
    <row r="858">
      <c r="B858" s="183"/>
    </row>
    <row r="859">
      <c r="B859" s="183"/>
    </row>
    <row r="860">
      <c r="B860" s="183"/>
    </row>
    <row r="861">
      <c r="B861" s="183"/>
    </row>
    <row r="862">
      <c r="B862" s="183"/>
    </row>
    <row r="863">
      <c r="B863" s="183"/>
    </row>
    <row r="864">
      <c r="B864" s="183"/>
    </row>
    <row r="865">
      <c r="B865" s="183"/>
    </row>
    <row r="866">
      <c r="B866" s="183"/>
    </row>
    <row r="867">
      <c r="B867" s="183"/>
    </row>
    <row r="868">
      <c r="B868" s="183"/>
    </row>
    <row r="869">
      <c r="B869" s="183"/>
    </row>
    <row r="870">
      <c r="B870" s="183"/>
    </row>
    <row r="871">
      <c r="B871" s="183"/>
    </row>
    <row r="872">
      <c r="B872" s="183"/>
    </row>
    <row r="873">
      <c r="B873" s="183"/>
    </row>
    <row r="874">
      <c r="B874" s="183"/>
    </row>
    <row r="875">
      <c r="B875" s="183"/>
    </row>
    <row r="876">
      <c r="B876" s="183"/>
    </row>
    <row r="877">
      <c r="B877" s="183"/>
    </row>
    <row r="878">
      <c r="B878" s="183"/>
    </row>
    <row r="879">
      <c r="B879" s="183"/>
    </row>
    <row r="880">
      <c r="B880" s="183"/>
    </row>
    <row r="881">
      <c r="B881" s="183"/>
    </row>
    <row r="882">
      <c r="B882" s="183"/>
    </row>
    <row r="883">
      <c r="B883" s="183"/>
    </row>
    <row r="884">
      <c r="B884" s="183"/>
    </row>
    <row r="885">
      <c r="B885" s="183"/>
    </row>
    <row r="886">
      <c r="B886" s="183"/>
    </row>
    <row r="887">
      <c r="B887" s="183"/>
    </row>
    <row r="888">
      <c r="B888" s="183"/>
    </row>
    <row r="889">
      <c r="B889" s="183"/>
    </row>
    <row r="890">
      <c r="B890" s="183"/>
    </row>
    <row r="891">
      <c r="B891" s="183"/>
    </row>
    <row r="892">
      <c r="B892" s="183"/>
    </row>
    <row r="893">
      <c r="B893" s="183"/>
    </row>
    <row r="894">
      <c r="B894" s="183"/>
    </row>
    <row r="895">
      <c r="B895" s="183"/>
    </row>
    <row r="896">
      <c r="B896" s="183"/>
    </row>
    <row r="897">
      <c r="B897" s="183"/>
    </row>
    <row r="898">
      <c r="B898" s="183"/>
    </row>
    <row r="899">
      <c r="B899" s="183"/>
    </row>
    <row r="900">
      <c r="B900" s="183"/>
    </row>
    <row r="901">
      <c r="B901" s="183"/>
    </row>
    <row r="902">
      <c r="B902" s="183"/>
    </row>
    <row r="903">
      <c r="B903" s="183"/>
    </row>
    <row r="904">
      <c r="B904" s="183"/>
    </row>
    <row r="905">
      <c r="B905" s="183"/>
    </row>
    <row r="906">
      <c r="B906" s="183"/>
    </row>
    <row r="907">
      <c r="B907" s="183"/>
    </row>
    <row r="908">
      <c r="B908" s="183"/>
    </row>
    <row r="909">
      <c r="B909" s="183"/>
    </row>
    <row r="910">
      <c r="B910" s="183"/>
    </row>
    <row r="911">
      <c r="B911" s="183"/>
    </row>
    <row r="912">
      <c r="B912" s="183"/>
    </row>
    <row r="913">
      <c r="B913" s="183"/>
    </row>
    <row r="914">
      <c r="B914" s="183"/>
    </row>
    <row r="915">
      <c r="B915" s="183"/>
    </row>
    <row r="916">
      <c r="B916" s="183"/>
    </row>
    <row r="917">
      <c r="B917" s="183"/>
    </row>
    <row r="918">
      <c r="B918" s="183"/>
    </row>
    <row r="919">
      <c r="B919" s="183"/>
    </row>
    <row r="920">
      <c r="B920" s="183"/>
    </row>
    <row r="921">
      <c r="B921" s="183"/>
    </row>
    <row r="922">
      <c r="B922" s="183"/>
    </row>
    <row r="923">
      <c r="B923" s="183"/>
    </row>
    <row r="924">
      <c r="B924" s="183"/>
    </row>
    <row r="925">
      <c r="B925" s="183"/>
    </row>
    <row r="926">
      <c r="B926" s="183"/>
    </row>
    <row r="927">
      <c r="B927" s="183"/>
    </row>
    <row r="928">
      <c r="B928" s="183"/>
    </row>
    <row r="929">
      <c r="B929" s="183"/>
    </row>
    <row r="930">
      <c r="B930" s="183"/>
    </row>
    <row r="931">
      <c r="B931" s="183"/>
    </row>
    <row r="932">
      <c r="B932" s="183"/>
    </row>
    <row r="933">
      <c r="B933" s="183"/>
    </row>
    <row r="934">
      <c r="B934" s="183"/>
    </row>
    <row r="935">
      <c r="B935" s="183"/>
    </row>
    <row r="936">
      <c r="B936" s="183"/>
    </row>
    <row r="937">
      <c r="B937" s="183"/>
    </row>
    <row r="938">
      <c r="B938" s="183"/>
    </row>
    <row r="939">
      <c r="B939" s="183"/>
    </row>
    <row r="940">
      <c r="B940" s="183"/>
    </row>
    <row r="941">
      <c r="B941" s="183"/>
    </row>
    <row r="942">
      <c r="B942" s="183"/>
    </row>
    <row r="943">
      <c r="B943" s="183"/>
    </row>
    <row r="944">
      <c r="B944" s="183"/>
    </row>
    <row r="945">
      <c r="B945" s="183"/>
    </row>
    <row r="946">
      <c r="B946" s="183"/>
    </row>
    <row r="947">
      <c r="B947" s="183"/>
    </row>
    <row r="948">
      <c r="B948" s="183"/>
    </row>
    <row r="949">
      <c r="B949" s="183"/>
    </row>
    <row r="950">
      <c r="B950" s="183"/>
    </row>
    <row r="951">
      <c r="B951" s="183"/>
    </row>
    <row r="952">
      <c r="B952" s="183"/>
    </row>
    <row r="953">
      <c r="B953" s="183"/>
    </row>
    <row r="954">
      <c r="B954" s="183"/>
    </row>
    <row r="955">
      <c r="B955" s="183"/>
    </row>
    <row r="956">
      <c r="B956" s="183"/>
    </row>
    <row r="957">
      <c r="B957" s="183"/>
    </row>
    <row r="958">
      <c r="B958" s="183"/>
    </row>
    <row r="959">
      <c r="B959" s="183"/>
    </row>
    <row r="960">
      <c r="B960" s="183"/>
    </row>
    <row r="961">
      <c r="B961" s="183"/>
    </row>
    <row r="962">
      <c r="B962" s="183"/>
    </row>
    <row r="963">
      <c r="B963" s="183"/>
    </row>
    <row r="964">
      <c r="B964" s="183"/>
    </row>
    <row r="965">
      <c r="B965" s="183"/>
    </row>
    <row r="966">
      <c r="B966" s="183"/>
    </row>
    <row r="967">
      <c r="B967" s="183"/>
    </row>
    <row r="968">
      <c r="B968" s="183"/>
    </row>
    <row r="969">
      <c r="B969" s="183"/>
    </row>
    <row r="970">
      <c r="B970" s="183"/>
    </row>
    <row r="971">
      <c r="B971" s="183"/>
    </row>
    <row r="972">
      <c r="B972" s="183"/>
    </row>
    <row r="973">
      <c r="B973" s="183"/>
    </row>
    <row r="974">
      <c r="B974" s="183"/>
    </row>
    <row r="975">
      <c r="B975" s="183"/>
    </row>
    <row r="976">
      <c r="B976" s="183"/>
    </row>
    <row r="977">
      <c r="B977" s="183"/>
    </row>
    <row r="978">
      <c r="B978" s="183"/>
    </row>
    <row r="979">
      <c r="B979" s="183"/>
    </row>
    <row r="980">
      <c r="B980" s="183"/>
    </row>
    <row r="981">
      <c r="B981" s="183"/>
    </row>
    <row r="982">
      <c r="B982" s="183"/>
    </row>
    <row r="983">
      <c r="B983" s="183"/>
    </row>
    <row r="984">
      <c r="B984" s="183"/>
    </row>
    <row r="985">
      <c r="B985" s="183"/>
    </row>
    <row r="986">
      <c r="B986" s="183"/>
    </row>
    <row r="987">
      <c r="B987" s="183"/>
    </row>
    <row r="988">
      <c r="B988" s="183"/>
    </row>
    <row r="989">
      <c r="B989" s="183"/>
    </row>
    <row r="990">
      <c r="B990" s="183"/>
    </row>
    <row r="991">
      <c r="B991" s="183"/>
    </row>
    <row r="992">
      <c r="B992" s="183"/>
    </row>
    <row r="993">
      <c r="B993" s="183"/>
    </row>
    <row r="994">
      <c r="B994" s="183"/>
    </row>
    <row r="995">
      <c r="B995" s="183"/>
    </row>
    <row r="996">
      <c r="B996" s="183"/>
    </row>
    <row r="997">
      <c r="B997" s="183"/>
    </row>
    <row r="998">
      <c r="B998" s="183"/>
    </row>
  </sheetData>
  <hyperlinks>
    <hyperlink r:id="rId1" ref="H7"/>
    <hyperlink r:id="rId2" ref="H11"/>
    <hyperlink r:id="rId3" ref="H12"/>
    <hyperlink r:id="rId4" ref="H13"/>
    <hyperlink r:id="rId5" ref="H15"/>
    <hyperlink r:id="rId6" ref="H16"/>
    <hyperlink r:id="rId7" ref="H17"/>
    <hyperlink r:id="rId8" ref="H18"/>
    <hyperlink r:id="rId9" ref="H21"/>
    <hyperlink r:id="rId10" ref="H22"/>
    <hyperlink r:id="rId11" ref="H23"/>
    <hyperlink r:id="rId12" ref="H24"/>
    <hyperlink r:id="rId13" ref="H25"/>
    <hyperlink r:id="rId14" ref="H30"/>
    <hyperlink r:id="rId15" ref="H31"/>
    <hyperlink r:id="rId16" ref="H32"/>
    <hyperlink r:id="rId17" ref="H34"/>
    <hyperlink r:id="rId18" ref="H35"/>
    <hyperlink r:id="rId19" ref="H36"/>
    <hyperlink r:id="rId20" ref="H38"/>
    <hyperlink r:id="rId21" ref="H39"/>
    <hyperlink r:id="rId22" ref="H40"/>
    <hyperlink r:id="rId23" ref="H50"/>
    <hyperlink r:id="rId24" ref="H51"/>
    <hyperlink r:id="rId25" ref="H56"/>
    <hyperlink r:id="rId26" ref="H58"/>
    <hyperlink r:id="rId27" ref="H59"/>
    <hyperlink r:id="rId28" ref="H61"/>
    <hyperlink r:id="rId29" ref="H62"/>
    <hyperlink r:id="rId30" ref="H63"/>
    <hyperlink r:id="rId31" ref="H64"/>
    <hyperlink r:id="rId32" ref="H65"/>
    <hyperlink r:id="rId33" ref="H66"/>
    <hyperlink r:id="rId34" ref="H69"/>
    <hyperlink r:id="rId35" ref="H70"/>
    <hyperlink r:id="rId36" ref="H71"/>
    <hyperlink r:id="rId37" ref="H72"/>
    <hyperlink r:id="rId38" ref="H73"/>
    <hyperlink r:id="rId39" ref="H74"/>
    <hyperlink r:id="rId40" ref="H75"/>
    <hyperlink r:id="rId41" ref="H76"/>
    <hyperlink r:id="rId42" ref="H77"/>
  </hyperlinks>
  <drawing r:id="rId4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9"/>
    <col customWidth="1" min="2" max="2" width="24.29"/>
    <col customWidth="1" min="3" max="3" width="26.71"/>
    <col customWidth="1" min="4" max="8" width="13.86"/>
    <col customWidth="1" min="9" max="9" width="45.29"/>
    <col customWidth="1" min="10" max="11" width="13.86"/>
  </cols>
  <sheetData>
    <row r="1">
      <c r="A1" s="155" t="s">
        <v>23</v>
      </c>
      <c r="B1" s="155" t="s">
        <v>677</v>
      </c>
      <c r="C1" s="156" t="s">
        <v>25</v>
      </c>
      <c r="D1" s="167" t="s">
        <v>20</v>
      </c>
      <c r="E1" s="109" t="s">
        <v>55</v>
      </c>
      <c r="F1" s="109" t="s">
        <v>56</v>
      </c>
      <c r="G1" s="109" t="s">
        <v>57</v>
      </c>
      <c r="H1" s="109" t="s">
        <v>58</v>
      </c>
      <c r="I1" s="120" t="s">
        <v>1240</v>
      </c>
      <c r="J1" s="120" t="s">
        <v>1241</v>
      </c>
      <c r="K1" s="120" t="s">
        <v>1242</v>
      </c>
    </row>
    <row r="2">
      <c r="A2" s="33">
        <v>1.0</v>
      </c>
      <c r="B2" s="34" t="s">
        <v>126</v>
      </c>
      <c r="C2" s="35" t="s">
        <v>127</v>
      </c>
      <c r="D2" s="17" t="s">
        <v>123</v>
      </c>
      <c r="E2" s="17" t="s">
        <v>123</v>
      </c>
      <c r="F2" s="17" t="s">
        <v>123</v>
      </c>
      <c r="G2" s="17" t="s">
        <v>123</v>
      </c>
      <c r="H2" s="17" t="s">
        <v>123</v>
      </c>
      <c r="I2" s="154"/>
      <c r="J2" s="154"/>
      <c r="K2" s="154"/>
    </row>
    <row r="3">
      <c r="A3" s="33">
        <v>2.0</v>
      </c>
      <c r="B3" s="34" t="s">
        <v>126</v>
      </c>
      <c r="C3" s="35" t="s">
        <v>132</v>
      </c>
      <c r="D3" s="17" t="s">
        <v>123</v>
      </c>
      <c r="E3" s="17" t="s">
        <v>123</v>
      </c>
      <c r="F3" s="17" t="s">
        <v>123</v>
      </c>
      <c r="G3" s="17" t="s">
        <v>123</v>
      </c>
      <c r="H3" s="17" t="s">
        <v>123</v>
      </c>
      <c r="I3" s="154"/>
      <c r="J3" s="154"/>
      <c r="K3" s="154"/>
    </row>
    <row r="4">
      <c r="A4" s="33">
        <v>3.0</v>
      </c>
      <c r="B4" s="34" t="s">
        <v>126</v>
      </c>
      <c r="C4" s="35" t="s">
        <v>135</v>
      </c>
      <c r="D4" s="17" t="s">
        <v>123</v>
      </c>
      <c r="E4" s="17" t="s">
        <v>123</v>
      </c>
      <c r="F4" s="17" t="s">
        <v>123</v>
      </c>
      <c r="G4" s="17" t="s">
        <v>123</v>
      </c>
      <c r="H4" s="17" t="s">
        <v>123</v>
      </c>
      <c r="I4" s="154"/>
      <c r="J4" s="154"/>
      <c r="K4" s="154"/>
    </row>
    <row r="5">
      <c r="A5" s="33">
        <v>4.0</v>
      </c>
      <c r="B5" s="34" t="s">
        <v>137</v>
      </c>
      <c r="C5" s="44"/>
      <c r="D5" s="17" t="s">
        <v>123</v>
      </c>
      <c r="E5" s="17" t="s">
        <v>123</v>
      </c>
      <c r="F5" s="17" t="s">
        <v>123</v>
      </c>
      <c r="G5" s="17" t="s">
        <v>123</v>
      </c>
      <c r="H5" s="17" t="s">
        <v>123</v>
      </c>
      <c r="I5" s="154"/>
      <c r="J5" s="154"/>
      <c r="K5" s="154"/>
    </row>
    <row r="6">
      <c r="A6" s="33">
        <v>5.0</v>
      </c>
      <c r="B6" s="34" t="s">
        <v>142</v>
      </c>
      <c r="C6" s="47"/>
      <c r="D6" s="51">
        <v>3.7</v>
      </c>
      <c r="E6" s="17">
        <v>3733822.0</v>
      </c>
      <c r="F6" s="17" t="s">
        <v>123</v>
      </c>
      <c r="G6" s="17" t="s">
        <v>123</v>
      </c>
      <c r="H6" s="17" t="s">
        <v>123</v>
      </c>
      <c r="I6" s="37" t="s">
        <v>1181</v>
      </c>
      <c r="J6" s="153" t="s">
        <v>776</v>
      </c>
      <c r="K6" s="37"/>
    </row>
    <row r="7">
      <c r="A7" s="33">
        <v>6.0</v>
      </c>
      <c r="B7" s="34" t="s">
        <v>145</v>
      </c>
      <c r="C7" s="35" t="s">
        <v>146</v>
      </c>
      <c r="D7" s="51">
        <v>0.9</v>
      </c>
      <c r="E7" s="57">
        <v>923529.55879</v>
      </c>
      <c r="F7" s="57">
        <v>18473.2712498</v>
      </c>
      <c r="G7" s="57">
        <v>39852.06234073</v>
      </c>
      <c r="H7" s="57">
        <v>285514.92637019395</v>
      </c>
      <c r="I7" s="24" t="s">
        <v>1243</v>
      </c>
      <c r="J7" s="153" t="s">
        <v>780</v>
      </c>
      <c r="K7" s="37"/>
    </row>
    <row r="8">
      <c r="A8" s="33">
        <v>7.0</v>
      </c>
      <c r="B8" s="34" t="s">
        <v>148</v>
      </c>
      <c r="C8" s="44"/>
      <c r="D8" s="17" t="s">
        <v>123</v>
      </c>
      <c r="E8" s="17" t="s">
        <v>123</v>
      </c>
      <c r="F8" s="17" t="s">
        <v>123</v>
      </c>
      <c r="G8" s="17" t="s">
        <v>123</v>
      </c>
      <c r="H8" s="17" t="s">
        <v>123</v>
      </c>
      <c r="I8" s="154"/>
      <c r="J8" s="154"/>
      <c r="K8" s="154"/>
    </row>
    <row r="9">
      <c r="A9" s="33">
        <v>8.0</v>
      </c>
      <c r="B9" s="34" t="s">
        <v>153</v>
      </c>
      <c r="C9" s="60"/>
      <c r="D9" s="51">
        <v>7.3</v>
      </c>
      <c r="E9" s="17">
        <v>7347635.0</v>
      </c>
      <c r="F9" s="17" t="s">
        <v>123</v>
      </c>
      <c r="G9" s="17" t="s">
        <v>123</v>
      </c>
      <c r="H9" s="17" t="s">
        <v>123</v>
      </c>
      <c r="I9" s="37" t="s">
        <v>1181</v>
      </c>
      <c r="J9" s="153" t="s">
        <v>776</v>
      </c>
      <c r="K9" s="37"/>
    </row>
    <row r="10">
      <c r="A10" s="33">
        <v>9.0</v>
      </c>
      <c r="B10" s="64" t="s">
        <v>155</v>
      </c>
      <c r="C10" s="65"/>
      <c r="D10" s="17" t="s">
        <v>123</v>
      </c>
      <c r="E10" s="17" t="s">
        <v>123</v>
      </c>
      <c r="F10" s="17" t="s">
        <v>123</v>
      </c>
      <c r="G10" s="17" t="s">
        <v>123</v>
      </c>
      <c r="H10" s="17" t="s">
        <v>123</v>
      </c>
      <c r="I10" s="154"/>
      <c r="J10" s="154"/>
      <c r="K10" s="154"/>
    </row>
    <row r="11">
      <c r="A11" s="33">
        <v>10.0</v>
      </c>
      <c r="B11" s="34" t="s">
        <v>156</v>
      </c>
      <c r="C11" s="44"/>
      <c r="D11" s="51">
        <v>3.0</v>
      </c>
      <c r="E11" s="57">
        <v>2956862.62421</v>
      </c>
      <c r="F11" s="57">
        <v>286.334520227</v>
      </c>
      <c r="G11" s="57">
        <v>8.10710396384</v>
      </c>
      <c r="H11" s="57">
        <v>99917.3758959</v>
      </c>
      <c r="I11" s="24">
        <v>2016.0</v>
      </c>
      <c r="J11" s="153" t="s">
        <v>780</v>
      </c>
      <c r="K11" s="37"/>
    </row>
    <row r="12">
      <c r="A12" s="33">
        <v>11.0</v>
      </c>
      <c r="B12" s="34" t="s">
        <v>156</v>
      </c>
      <c r="C12" s="69" t="s">
        <v>158</v>
      </c>
      <c r="D12" s="51">
        <v>3.0</v>
      </c>
      <c r="E12" s="57">
        <v>2956862.62421</v>
      </c>
      <c r="F12" s="57">
        <v>286.334520227</v>
      </c>
      <c r="G12" s="57">
        <v>8.10710396384</v>
      </c>
      <c r="H12" s="57">
        <v>99917.3758959</v>
      </c>
      <c r="I12" s="24">
        <v>2016.0</v>
      </c>
      <c r="J12" s="153" t="s">
        <v>780</v>
      </c>
      <c r="K12" s="37"/>
    </row>
    <row r="13">
      <c r="A13" s="33">
        <v>12.0</v>
      </c>
      <c r="B13" s="34" t="s">
        <v>159</v>
      </c>
      <c r="C13" s="60"/>
      <c r="D13" s="73">
        <v>0.09</v>
      </c>
      <c r="E13" s="57">
        <v>86927.9468813</v>
      </c>
      <c r="F13" s="57">
        <v>158.281840977</v>
      </c>
      <c r="G13" s="57">
        <v>638.4598686713</v>
      </c>
      <c r="H13" s="57">
        <v>70924.18340964336</v>
      </c>
      <c r="I13" s="24">
        <v>2016.0</v>
      </c>
      <c r="J13" s="153" t="s">
        <v>780</v>
      </c>
      <c r="K13" s="37"/>
    </row>
    <row r="14">
      <c r="A14" s="33">
        <v>13.0</v>
      </c>
      <c r="B14" s="34" t="s">
        <v>163</v>
      </c>
      <c r="C14" s="44"/>
      <c r="D14" s="29">
        <v>16.0</v>
      </c>
      <c r="E14" s="17">
        <f>9717390+5887541+26827</f>
        <v>15631758</v>
      </c>
      <c r="F14" s="17" t="s">
        <v>123</v>
      </c>
      <c r="G14" s="17" t="s">
        <v>123</v>
      </c>
      <c r="H14" s="17" t="s">
        <v>123</v>
      </c>
      <c r="I14" s="24" t="s">
        <v>1244</v>
      </c>
      <c r="J14" s="206" t="s">
        <v>776</v>
      </c>
      <c r="K14" s="24"/>
    </row>
    <row r="15">
      <c r="A15" s="33">
        <v>14.0</v>
      </c>
      <c r="B15" s="75" t="s">
        <v>164</v>
      </c>
      <c r="C15" s="47"/>
      <c r="D15" s="77">
        <v>3.0E-4</v>
      </c>
      <c r="E15" s="57">
        <v>330.512740449</v>
      </c>
      <c r="F15" s="57">
        <v>0.0</v>
      </c>
      <c r="G15" s="57">
        <v>0.0156634486574</v>
      </c>
      <c r="H15" s="57">
        <v>330.497077001</v>
      </c>
      <c r="I15" s="24">
        <v>2016.0</v>
      </c>
      <c r="J15" s="153" t="s">
        <v>780</v>
      </c>
      <c r="K15" s="37"/>
    </row>
    <row r="16">
      <c r="A16" s="33">
        <v>15.0</v>
      </c>
      <c r="B16" s="34" t="s">
        <v>166</v>
      </c>
      <c r="C16" s="35" t="s">
        <v>167</v>
      </c>
      <c r="D16" s="51">
        <v>0.1</v>
      </c>
      <c r="E16" s="57">
        <v>136528.294087</v>
      </c>
      <c r="F16" s="57">
        <v>227.257212656</v>
      </c>
      <c r="G16" s="57">
        <v>6348.384868536999</v>
      </c>
      <c r="H16" s="57">
        <v>83495.86172733101</v>
      </c>
      <c r="I16" s="263" t="s">
        <v>1245</v>
      </c>
      <c r="J16" s="153" t="s">
        <v>780</v>
      </c>
      <c r="K16" s="37"/>
    </row>
    <row r="17">
      <c r="A17" s="33">
        <v>16.0</v>
      </c>
      <c r="B17" s="34" t="s">
        <v>166</v>
      </c>
      <c r="C17" s="35" t="s">
        <v>172</v>
      </c>
      <c r="D17" s="81">
        <f>E17/1000000</f>
        <v>0.666434</v>
      </c>
      <c r="E17" s="29">
        <v>666434.0</v>
      </c>
      <c r="F17" s="29" t="s">
        <v>123</v>
      </c>
      <c r="G17" s="29" t="s">
        <v>123</v>
      </c>
      <c r="H17" s="29" t="s">
        <v>123</v>
      </c>
      <c r="I17" s="263"/>
      <c r="J17" s="153" t="s">
        <v>1155</v>
      </c>
      <c r="K17" s="37"/>
    </row>
    <row r="18">
      <c r="A18" s="33">
        <v>17.0</v>
      </c>
      <c r="B18" s="64" t="s">
        <v>175</v>
      </c>
      <c r="C18" s="47"/>
      <c r="D18" s="84">
        <v>1.0E-6</v>
      </c>
      <c r="E18" s="57">
        <v>0.869966906237</v>
      </c>
      <c r="F18" s="57">
        <v>0.0</v>
      </c>
      <c r="G18" s="57">
        <v>0.0</v>
      </c>
      <c r="H18" s="57">
        <v>0.869966906237</v>
      </c>
      <c r="I18" s="24"/>
      <c r="J18" s="153" t="s">
        <v>780</v>
      </c>
      <c r="K18" s="37"/>
    </row>
    <row r="19">
      <c r="A19" s="33">
        <v>18.0</v>
      </c>
      <c r="B19" s="34" t="s">
        <v>182</v>
      </c>
      <c r="C19" s="47"/>
      <c r="D19" s="17" t="s">
        <v>123</v>
      </c>
      <c r="E19" s="17" t="s">
        <v>123</v>
      </c>
      <c r="F19" s="17" t="s">
        <v>123</v>
      </c>
      <c r="G19" s="17" t="s">
        <v>123</v>
      </c>
      <c r="H19" s="17" t="s">
        <v>123</v>
      </c>
      <c r="I19" s="154"/>
      <c r="J19" s="154"/>
      <c r="K19" s="154"/>
    </row>
    <row r="20">
      <c r="A20" s="33">
        <v>19.0</v>
      </c>
      <c r="B20" s="34" t="s">
        <v>185</v>
      </c>
      <c r="C20" s="47"/>
      <c r="D20" s="17" t="s">
        <v>123</v>
      </c>
      <c r="E20" s="17" t="s">
        <v>123</v>
      </c>
      <c r="F20" s="17" t="s">
        <v>123</v>
      </c>
      <c r="G20" s="17" t="s">
        <v>123</v>
      </c>
      <c r="H20" s="17" t="s">
        <v>123</v>
      </c>
      <c r="I20" s="154"/>
      <c r="J20" s="154"/>
      <c r="K20" s="154"/>
    </row>
    <row r="21">
      <c r="A21" s="33">
        <v>20.0</v>
      </c>
      <c r="B21" s="12" t="s">
        <v>188</v>
      </c>
      <c r="C21" s="47"/>
      <c r="D21" s="51">
        <v>5.2</v>
      </c>
      <c r="E21" s="17">
        <v>5180000.0</v>
      </c>
      <c r="F21" s="17" t="s">
        <v>123</v>
      </c>
      <c r="G21" s="17" t="s">
        <v>123</v>
      </c>
      <c r="H21" s="17" t="s">
        <v>123</v>
      </c>
      <c r="I21" s="37" t="s">
        <v>1246</v>
      </c>
      <c r="J21" s="153" t="s">
        <v>808</v>
      </c>
      <c r="K21" s="153" t="s">
        <v>808</v>
      </c>
    </row>
    <row r="22">
      <c r="A22" s="33">
        <v>21.0</v>
      </c>
      <c r="B22" s="34" t="s">
        <v>190</v>
      </c>
      <c r="C22" s="69" t="s">
        <v>191</v>
      </c>
      <c r="D22" s="51">
        <v>0.5</v>
      </c>
      <c r="E22" s="57">
        <v>450658.879811</v>
      </c>
      <c r="F22" s="57">
        <v>3817.79346392</v>
      </c>
      <c r="G22" s="57">
        <v>6410.812459425</v>
      </c>
      <c r="H22" s="57">
        <v>57957.811067942705</v>
      </c>
      <c r="I22" s="24" t="s">
        <v>1247</v>
      </c>
      <c r="J22" s="153" t="s">
        <v>780</v>
      </c>
      <c r="K22" s="37"/>
    </row>
    <row r="23">
      <c r="A23" s="33">
        <v>22.0</v>
      </c>
      <c r="B23" s="34" t="s">
        <v>195</v>
      </c>
      <c r="C23" s="60"/>
      <c r="D23" s="51">
        <v>3.8</v>
      </c>
      <c r="E23" s="57">
        <v>3823833.92913</v>
      </c>
      <c r="F23" s="57">
        <v>25080.1364411</v>
      </c>
      <c r="G23" s="57">
        <v>42894.31311202</v>
      </c>
      <c r="H23" s="57">
        <v>826573.0032374859</v>
      </c>
      <c r="I23" s="24">
        <v>2016.0</v>
      </c>
      <c r="J23" s="153" t="s">
        <v>780</v>
      </c>
      <c r="K23" s="37"/>
    </row>
    <row r="24">
      <c r="A24" s="33">
        <v>23.0</v>
      </c>
      <c r="B24" s="34" t="s">
        <v>198</v>
      </c>
      <c r="C24" s="35" t="s">
        <v>199</v>
      </c>
      <c r="D24" s="29">
        <v>58.0</v>
      </c>
      <c r="E24" s="57">
        <v>5.75753916958E7</v>
      </c>
      <c r="F24" s="57">
        <v>418836.015025</v>
      </c>
      <c r="G24" s="57">
        <v>1592007.5425648</v>
      </c>
      <c r="H24" s="57">
        <v>4.456439060668844E7</v>
      </c>
      <c r="I24" s="24" t="s">
        <v>1248</v>
      </c>
      <c r="J24" s="153" t="s">
        <v>780</v>
      </c>
      <c r="K24" s="37"/>
    </row>
    <row r="25">
      <c r="A25" s="33">
        <v>24.0</v>
      </c>
      <c r="B25" s="34" t="s">
        <v>202</v>
      </c>
      <c r="C25" s="35" t="s">
        <v>203</v>
      </c>
      <c r="D25" s="29">
        <v>58.0</v>
      </c>
      <c r="E25" s="57">
        <v>5.75753916958E7</v>
      </c>
      <c r="F25" s="57">
        <v>418836.015025</v>
      </c>
      <c r="G25" s="57">
        <v>1592007.5425648</v>
      </c>
      <c r="H25" s="57">
        <v>4.456439060668844E7</v>
      </c>
      <c r="I25" s="24" t="s">
        <v>1248</v>
      </c>
      <c r="J25" s="153" t="s">
        <v>780</v>
      </c>
      <c r="K25" s="37"/>
    </row>
    <row r="26">
      <c r="A26" s="33">
        <v>25.0</v>
      </c>
      <c r="B26" s="34" t="s">
        <v>204</v>
      </c>
      <c r="C26" s="47"/>
      <c r="D26" s="17" t="s">
        <v>123</v>
      </c>
      <c r="E26" s="17" t="s">
        <v>123</v>
      </c>
      <c r="F26" s="17" t="s">
        <v>123</v>
      </c>
      <c r="G26" s="17" t="s">
        <v>123</v>
      </c>
      <c r="H26" s="17" t="s">
        <v>123</v>
      </c>
      <c r="I26" s="154"/>
      <c r="J26" s="154"/>
      <c r="K26" s="154"/>
    </row>
    <row r="27">
      <c r="A27" s="33">
        <v>26.0</v>
      </c>
      <c r="B27" s="34" t="s">
        <v>209</v>
      </c>
      <c r="C27" s="47"/>
      <c r="D27" s="17" t="s">
        <v>123</v>
      </c>
      <c r="E27" s="17" t="s">
        <v>123</v>
      </c>
      <c r="F27" s="17" t="s">
        <v>123</v>
      </c>
      <c r="G27" s="17" t="s">
        <v>123</v>
      </c>
      <c r="H27" s="17" t="s">
        <v>123</v>
      </c>
      <c r="I27" s="154"/>
      <c r="J27" s="154"/>
      <c r="K27" s="154"/>
    </row>
    <row r="28">
      <c r="A28" s="33">
        <v>27.0</v>
      </c>
      <c r="B28" s="34" t="s">
        <v>211</v>
      </c>
      <c r="C28" s="47"/>
      <c r="D28" s="17" t="s">
        <v>123</v>
      </c>
      <c r="E28" s="17" t="s">
        <v>123</v>
      </c>
      <c r="F28" s="17" t="s">
        <v>123</v>
      </c>
      <c r="G28" s="17" t="s">
        <v>123</v>
      </c>
      <c r="H28" s="17" t="s">
        <v>123</v>
      </c>
      <c r="I28" s="154"/>
      <c r="J28" s="154"/>
      <c r="K28" s="154"/>
    </row>
    <row r="29">
      <c r="A29" s="33">
        <v>28.0</v>
      </c>
      <c r="B29" s="34" t="s">
        <v>213</v>
      </c>
      <c r="C29" s="47"/>
      <c r="D29" s="17" t="s">
        <v>123</v>
      </c>
      <c r="E29" s="17" t="s">
        <v>123</v>
      </c>
      <c r="F29" s="17" t="s">
        <v>123</v>
      </c>
      <c r="G29" s="17" t="s">
        <v>123</v>
      </c>
      <c r="H29" s="17" t="s">
        <v>123</v>
      </c>
      <c r="I29" s="154"/>
      <c r="J29" s="154"/>
      <c r="K29" s="154"/>
    </row>
    <row r="30">
      <c r="A30" s="33">
        <v>29.0</v>
      </c>
      <c r="B30" s="34" t="s">
        <v>215</v>
      </c>
      <c r="C30" s="35" t="s">
        <v>216</v>
      </c>
      <c r="D30" s="51">
        <v>1.0</v>
      </c>
      <c r="E30" s="57">
        <v>981054.64659</v>
      </c>
      <c r="F30" s="57">
        <v>0.167894537096</v>
      </c>
      <c r="G30" s="57">
        <v>1107.438022129</v>
      </c>
      <c r="H30" s="57">
        <v>288587.646124397</v>
      </c>
      <c r="I30" s="229" t="s">
        <v>1168</v>
      </c>
      <c r="J30" s="153" t="s">
        <v>780</v>
      </c>
      <c r="K30" s="37"/>
    </row>
    <row r="31">
      <c r="A31" s="33">
        <v>30.0</v>
      </c>
      <c r="B31" s="34" t="s">
        <v>221</v>
      </c>
      <c r="C31" s="35" t="s">
        <v>222</v>
      </c>
      <c r="D31" s="51">
        <v>1.0</v>
      </c>
      <c r="E31" s="57">
        <v>981054.64659</v>
      </c>
      <c r="F31" s="57">
        <v>0.167894537096</v>
      </c>
      <c r="G31" s="57">
        <v>1107.438022129</v>
      </c>
      <c r="H31" s="57">
        <v>288587.646124397</v>
      </c>
      <c r="I31" s="229" t="s">
        <v>1168</v>
      </c>
      <c r="J31" s="153" t="s">
        <v>780</v>
      </c>
      <c r="K31" s="37"/>
    </row>
    <row r="32">
      <c r="A32" s="33">
        <v>31.0</v>
      </c>
      <c r="B32" s="34" t="s">
        <v>225</v>
      </c>
      <c r="C32" s="47"/>
      <c r="D32" s="73">
        <v>0.03</v>
      </c>
      <c r="E32" s="57">
        <v>31653.7424645</v>
      </c>
      <c r="F32" s="57">
        <v>2.72953613129</v>
      </c>
      <c r="G32" s="57">
        <v>2.360759973899456</v>
      </c>
      <c r="H32" s="57">
        <v>7391.008066828909</v>
      </c>
      <c r="I32" s="24">
        <v>2016.0</v>
      </c>
      <c r="J32" s="153" t="s">
        <v>780</v>
      </c>
      <c r="K32" s="37"/>
    </row>
    <row r="33">
      <c r="A33" s="33">
        <v>32.0</v>
      </c>
      <c r="B33" s="34" t="s">
        <v>229</v>
      </c>
      <c r="C33" s="47"/>
      <c r="D33" s="17" t="s">
        <v>123</v>
      </c>
      <c r="E33" s="17" t="s">
        <v>123</v>
      </c>
      <c r="F33" s="17" t="s">
        <v>123</v>
      </c>
      <c r="G33" s="17" t="s">
        <v>123</v>
      </c>
      <c r="H33" s="17" t="s">
        <v>123</v>
      </c>
      <c r="I33" s="154"/>
      <c r="J33" s="154"/>
      <c r="K33" s="154"/>
    </row>
    <row r="34">
      <c r="A34" s="33">
        <v>33.0</v>
      </c>
      <c r="B34" s="34" t="s">
        <v>234</v>
      </c>
      <c r="C34" s="47"/>
      <c r="D34" s="51">
        <v>1.2</v>
      </c>
      <c r="E34" s="57">
        <v>1188968.19126</v>
      </c>
      <c r="F34" s="57">
        <v>0.0</v>
      </c>
      <c r="G34" s="57">
        <v>0.0</v>
      </c>
      <c r="H34" s="57">
        <v>670831.099291198</v>
      </c>
      <c r="I34" s="24">
        <v>2016.0</v>
      </c>
      <c r="J34" s="153" t="s">
        <v>780</v>
      </c>
      <c r="K34" s="37"/>
    </row>
    <row r="35">
      <c r="A35" s="33">
        <v>34.0</v>
      </c>
      <c r="B35" s="34" t="s">
        <v>239</v>
      </c>
      <c r="C35" s="89" t="s">
        <v>240</v>
      </c>
      <c r="D35" s="29">
        <v>56.0</v>
      </c>
      <c r="E35" s="57">
        <v>5.62012325849E7</v>
      </c>
      <c r="F35" s="57">
        <v>0.0</v>
      </c>
      <c r="G35" s="57">
        <v>0.0</v>
      </c>
      <c r="H35" s="57">
        <v>5.1394662275425576E7</v>
      </c>
      <c r="I35" s="24" t="s">
        <v>1249</v>
      </c>
      <c r="J35" s="153" t="s">
        <v>780</v>
      </c>
      <c r="K35" s="37"/>
    </row>
    <row r="36">
      <c r="A36" s="33">
        <v>35.0</v>
      </c>
      <c r="B36" s="34" t="s">
        <v>239</v>
      </c>
      <c r="C36" s="89" t="s">
        <v>240</v>
      </c>
      <c r="D36" s="29">
        <v>56.0</v>
      </c>
      <c r="E36" s="57">
        <v>5.62012325849E7</v>
      </c>
      <c r="F36" s="57">
        <v>0.0</v>
      </c>
      <c r="G36" s="57">
        <v>0.0</v>
      </c>
      <c r="H36" s="57">
        <v>5.1394662275425576E7</v>
      </c>
      <c r="I36" s="24" t="s">
        <v>1249</v>
      </c>
      <c r="J36" s="153" t="s">
        <v>780</v>
      </c>
      <c r="K36" s="37"/>
    </row>
    <row r="37">
      <c r="A37" s="33">
        <v>36.0</v>
      </c>
      <c r="B37" s="34" t="s">
        <v>243</v>
      </c>
      <c r="C37" s="47"/>
      <c r="D37" s="17" t="s">
        <v>123</v>
      </c>
      <c r="E37" s="17" t="s">
        <v>123</v>
      </c>
      <c r="F37" s="17" t="s">
        <v>123</v>
      </c>
      <c r="G37" s="17" t="s">
        <v>123</v>
      </c>
      <c r="H37" s="17" t="s">
        <v>123</v>
      </c>
      <c r="I37" s="154"/>
      <c r="J37" s="154"/>
      <c r="K37" s="154"/>
    </row>
    <row r="38">
      <c r="A38" s="33">
        <v>37.0</v>
      </c>
      <c r="B38" s="34" t="s">
        <v>247</v>
      </c>
      <c r="C38" s="60"/>
      <c r="D38" s="51">
        <v>5.7</v>
      </c>
      <c r="E38" s="57">
        <v>5724751.58779</v>
      </c>
      <c r="F38" s="57">
        <v>145.791086731</v>
      </c>
      <c r="G38" s="57">
        <v>761.184814366</v>
      </c>
      <c r="H38" s="57">
        <v>3497927.397909418</v>
      </c>
      <c r="I38" s="24">
        <v>2016.0</v>
      </c>
      <c r="J38" s="153" t="s">
        <v>780</v>
      </c>
      <c r="K38" s="37"/>
    </row>
    <row r="39">
      <c r="A39" s="33">
        <v>38.0</v>
      </c>
      <c r="B39" s="34" t="s">
        <v>250</v>
      </c>
      <c r="C39" s="35" t="s">
        <v>251</v>
      </c>
      <c r="D39" s="51">
        <v>8.3</v>
      </c>
      <c r="E39" s="29">
        <v>8327140.0</v>
      </c>
      <c r="F39" s="29">
        <v>17379.0</v>
      </c>
      <c r="G39" s="29">
        <v>84781.0</v>
      </c>
      <c r="H39" s="29">
        <v>4652170.0</v>
      </c>
      <c r="I39" s="24">
        <v>2016.0</v>
      </c>
      <c r="J39" s="153" t="s">
        <v>780</v>
      </c>
      <c r="K39" s="37"/>
    </row>
    <row r="40">
      <c r="A40" s="33">
        <v>39.0</v>
      </c>
      <c r="B40" s="34" t="s">
        <v>256</v>
      </c>
      <c r="C40" s="35" t="s">
        <v>257</v>
      </c>
      <c r="D40" s="51">
        <v>8.3</v>
      </c>
      <c r="E40" s="29">
        <v>8327140.0</v>
      </c>
      <c r="F40" s="29">
        <v>17379.0</v>
      </c>
      <c r="G40" s="29">
        <v>84781.0</v>
      </c>
      <c r="H40" s="29">
        <v>4652170.0</v>
      </c>
      <c r="I40" s="24">
        <v>2016.0</v>
      </c>
      <c r="J40" s="153" t="s">
        <v>780</v>
      </c>
      <c r="K40" s="37"/>
    </row>
    <row r="41">
      <c r="A41" s="33">
        <v>40.0</v>
      </c>
      <c r="B41" s="34" t="s">
        <v>259</v>
      </c>
      <c r="C41" s="93"/>
      <c r="D41" s="17" t="s">
        <v>123</v>
      </c>
      <c r="E41" s="17" t="s">
        <v>123</v>
      </c>
      <c r="F41" s="17" t="s">
        <v>123</v>
      </c>
      <c r="G41" s="17" t="s">
        <v>123</v>
      </c>
      <c r="H41" s="17" t="s">
        <v>123</v>
      </c>
      <c r="I41" s="154"/>
      <c r="J41" s="154"/>
      <c r="K41" s="154"/>
    </row>
    <row r="42">
      <c r="A42" s="33">
        <v>41.0</v>
      </c>
      <c r="B42" s="34" t="s">
        <v>264</v>
      </c>
      <c r="C42" s="65"/>
      <c r="D42" s="17" t="s">
        <v>123</v>
      </c>
      <c r="E42" s="17" t="s">
        <v>123</v>
      </c>
      <c r="F42" s="17" t="s">
        <v>123</v>
      </c>
      <c r="G42" s="17" t="s">
        <v>123</v>
      </c>
      <c r="H42" s="17" t="s">
        <v>123</v>
      </c>
      <c r="I42" s="154"/>
      <c r="J42" s="154"/>
      <c r="K42" s="154"/>
    </row>
    <row r="43">
      <c r="A43" s="33">
        <v>42.0</v>
      </c>
      <c r="B43" s="34" t="s">
        <v>267</v>
      </c>
      <c r="C43" s="65"/>
      <c r="D43" s="17" t="s">
        <v>123</v>
      </c>
      <c r="E43" s="17" t="s">
        <v>123</v>
      </c>
      <c r="F43" s="17" t="s">
        <v>123</v>
      </c>
      <c r="G43" s="17" t="s">
        <v>123</v>
      </c>
      <c r="H43" s="17" t="s">
        <v>123</v>
      </c>
      <c r="I43" s="154"/>
      <c r="J43" s="154"/>
      <c r="K43" s="154"/>
    </row>
    <row r="44">
      <c r="A44" s="33">
        <v>43.0</v>
      </c>
      <c r="B44" s="34" t="s">
        <v>269</v>
      </c>
      <c r="C44" s="65"/>
      <c r="D44" s="29">
        <v>15.0</v>
      </c>
      <c r="E44" s="17">
        <v>1.5105714E7</v>
      </c>
      <c r="F44" s="17" t="s">
        <v>123</v>
      </c>
      <c r="G44" s="17" t="s">
        <v>123</v>
      </c>
      <c r="H44" s="17" t="s">
        <v>123</v>
      </c>
      <c r="I44" s="37" t="s">
        <v>1181</v>
      </c>
      <c r="J44" s="153" t="s">
        <v>776</v>
      </c>
      <c r="K44" s="37"/>
    </row>
    <row r="45">
      <c r="A45" s="33">
        <v>44.0</v>
      </c>
      <c r="B45" s="34" t="s">
        <v>271</v>
      </c>
      <c r="C45" s="97" t="s">
        <v>272</v>
      </c>
      <c r="D45" s="17" t="s">
        <v>123</v>
      </c>
      <c r="E45" s="17" t="s">
        <v>123</v>
      </c>
      <c r="F45" s="17" t="s">
        <v>123</v>
      </c>
      <c r="G45" s="17" t="s">
        <v>123</v>
      </c>
      <c r="H45" s="17" t="s">
        <v>123</v>
      </c>
      <c r="I45" s="154"/>
      <c r="J45" s="154"/>
      <c r="K45" s="154"/>
    </row>
    <row r="46">
      <c r="A46" s="33">
        <v>45.0</v>
      </c>
      <c r="B46" s="34" t="s">
        <v>275</v>
      </c>
      <c r="C46" s="35" t="s">
        <v>276</v>
      </c>
      <c r="D46" s="17" t="s">
        <v>123</v>
      </c>
      <c r="E46" s="17" t="s">
        <v>123</v>
      </c>
      <c r="F46" s="17" t="s">
        <v>123</v>
      </c>
      <c r="G46" s="17" t="s">
        <v>123</v>
      </c>
      <c r="H46" s="17" t="s">
        <v>123</v>
      </c>
      <c r="I46" s="154"/>
      <c r="J46" s="154"/>
      <c r="K46" s="154"/>
    </row>
    <row r="47">
      <c r="A47" s="33">
        <v>46.0</v>
      </c>
      <c r="B47" s="34" t="s">
        <v>275</v>
      </c>
      <c r="C47" s="35" t="s">
        <v>277</v>
      </c>
      <c r="D47" s="17" t="s">
        <v>123</v>
      </c>
      <c r="E47" s="17" t="s">
        <v>123</v>
      </c>
      <c r="F47" s="17" t="s">
        <v>123</v>
      </c>
      <c r="G47" s="17" t="s">
        <v>123</v>
      </c>
      <c r="H47" s="17" t="s">
        <v>123</v>
      </c>
      <c r="I47" s="154"/>
      <c r="J47" s="154"/>
      <c r="K47" s="154"/>
    </row>
    <row r="48">
      <c r="A48" s="33">
        <v>47.0</v>
      </c>
      <c r="B48" s="64" t="s">
        <v>280</v>
      </c>
      <c r="C48" s="35" t="s">
        <v>281</v>
      </c>
      <c r="D48" s="17" t="s">
        <v>123</v>
      </c>
      <c r="E48" s="17" t="s">
        <v>123</v>
      </c>
      <c r="F48" s="17" t="s">
        <v>123</v>
      </c>
      <c r="G48" s="17" t="s">
        <v>123</v>
      </c>
      <c r="H48" s="17" t="s">
        <v>123</v>
      </c>
      <c r="I48" s="154"/>
      <c r="J48" s="154"/>
      <c r="K48" s="154"/>
    </row>
    <row r="49">
      <c r="A49" s="33">
        <v>48.0</v>
      </c>
      <c r="B49" s="34" t="s">
        <v>283</v>
      </c>
      <c r="C49" s="69" t="s">
        <v>284</v>
      </c>
      <c r="D49" s="17" t="s">
        <v>123</v>
      </c>
      <c r="E49" s="17" t="s">
        <v>123</v>
      </c>
      <c r="F49" s="17" t="s">
        <v>123</v>
      </c>
      <c r="G49" s="17" t="s">
        <v>123</v>
      </c>
      <c r="H49" s="17" t="s">
        <v>123</v>
      </c>
      <c r="I49" s="154"/>
      <c r="J49" s="154"/>
      <c r="K49" s="154"/>
    </row>
    <row r="50">
      <c r="A50" s="33">
        <v>49.0</v>
      </c>
      <c r="B50" s="34" t="s">
        <v>288</v>
      </c>
      <c r="C50" s="69" t="s">
        <v>199</v>
      </c>
      <c r="D50" s="51">
        <v>0.7</v>
      </c>
      <c r="E50" s="57">
        <v>744246.06523</v>
      </c>
      <c r="F50" s="57">
        <v>228.044210546</v>
      </c>
      <c r="G50" s="57">
        <v>200.36991879776</v>
      </c>
      <c r="H50" s="57">
        <v>377223.9876161122</v>
      </c>
      <c r="I50" s="24" t="s">
        <v>1250</v>
      </c>
      <c r="J50" s="153" t="s">
        <v>780</v>
      </c>
      <c r="K50" s="37"/>
    </row>
    <row r="51">
      <c r="A51" s="33">
        <v>50.0</v>
      </c>
      <c r="B51" s="34" t="s">
        <v>293</v>
      </c>
      <c r="C51" s="69" t="s">
        <v>203</v>
      </c>
      <c r="D51" s="51">
        <v>0.7</v>
      </c>
      <c r="E51" s="57">
        <v>744246.06523</v>
      </c>
      <c r="F51" s="57">
        <v>228.044210546</v>
      </c>
      <c r="G51" s="57">
        <v>200.36991879776</v>
      </c>
      <c r="H51" s="57">
        <v>377223.9876161122</v>
      </c>
      <c r="I51" s="24" t="s">
        <v>1250</v>
      </c>
      <c r="J51" s="153" t="s">
        <v>780</v>
      </c>
      <c r="K51" s="37"/>
    </row>
    <row r="52">
      <c r="A52" s="33">
        <v>51.0</v>
      </c>
      <c r="B52" s="34" t="s">
        <v>294</v>
      </c>
      <c r="C52" s="47"/>
      <c r="D52" s="17" t="s">
        <v>123</v>
      </c>
      <c r="E52" s="17" t="s">
        <v>123</v>
      </c>
      <c r="F52" s="17" t="s">
        <v>123</v>
      </c>
      <c r="G52" s="17" t="s">
        <v>123</v>
      </c>
      <c r="H52" s="17" t="s">
        <v>123</v>
      </c>
      <c r="I52" s="37" t="s">
        <v>1251</v>
      </c>
      <c r="J52" s="153" t="s">
        <v>1252</v>
      </c>
      <c r="K52" s="154"/>
    </row>
    <row r="53">
      <c r="A53" s="33">
        <v>52.0</v>
      </c>
      <c r="B53" s="34" t="s">
        <v>298</v>
      </c>
      <c r="C53" s="44"/>
      <c r="D53" s="51">
        <v>8.3</v>
      </c>
      <c r="E53" s="17">
        <f>4377930+3895547</f>
        <v>8273477</v>
      </c>
      <c r="F53" s="17" t="s">
        <v>123</v>
      </c>
      <c r="G53" s="17" t="s">
        <v>123</v>
      </c>
      <c r="H53" s="17" t="s">
        <v>123</v>
      </c>
      <c r="I53" s="229" t="s">
        <v>1189</v>
      </c>
      <c r="J53" s="153" t="s">
        <v>776</v>
      </c>
      <c r="K53" s="37"/>
    </row>
    <row r="54">
      <c r="A54" s="33">
        <v>53.0</v>
      </c>
      <c r="B54" s="34" t="s">
        <v>300</v>
      </c>
      <c r="C54" s="60"/>
      <c r="D54" s="17">
        <v>0.0</v>
      </c>
      <c r="E54" s="17">
        <v>0.0</v>
      </c>
      <c r="F54" s="17">
        <v>0.0</v>
      </c>
      <c r="G54" s="17">
        <v>0.0</v>
      </c>
      <c r="H54" s="17">
        <v>0.0</v>
      </c>
      <c r="I54" s="236" t="s">
        <v>1190</v>
      </c>
      <c r="J54" s="235" t="s">
        <v>1191</v>
      </c>
      <c r="K54" s="264"/>
    </row>
    <row r="55">
      <c r="A55" s="33">
        <v>54.0</v>
      </c>
      <c r="B55" s="34" t="s">
        <v>303</v>
      </c>
      <c r="C55" s="89" t="s">
        <v>304</v>
      </c>
      <c r="D55" s="17" t="s">
        <v>123</v>
      </c>
      <c r="E55" s="17" t="s">
        <v>123</v>
      </c>
      <c r="F55" s="17" t="s">
        <v>123</v>
      </c>
      <c r="G55" s="17" t="s">
        <v>123</v>
      </c>
      <c r="H55" s="17" t="s">
        <v>123</v>
      </c>
      <c r="I55" s="154"/>
      <c r="J55" s="154"/>
      <c r="K55" s="154"/>
    </row>
    <row r="56">
      <c r="A56" s="33">
        <v>55.0</v>
      </c>
      <c r="B56" s="34" t="s">
        <v>307</v>
      </c>
      <c r="C56" s="47"/>
      <c r="D56" s="51">
        <v>1.9</v>
      </c>
      <c r="E56" s="57">
        <v>1863610.29263</v>
      </c>
      <c r="F56" s="57">
        <v>0.0</v>
      </c>
      <c r="G56" s="57">
        <v>0.0</v>
      </c>
      <c r="H56" s="57">
        <v>1656671.581621638</v>
      </c>
      <c r="I56" s="24">
        <v>2016.0</v>
      </c>
      <c r="J56" s="153" t="s">
        <v>780</v>
      </c>
      <c r="K56" s="37"/>
    </row>
    <row r="57">
      <c r="A57" s="33">
        <v>56.0</v>
      </c>
      <c r="B57" s="34" t="s">
        <v>311</v>
      </c>
      <c r="C57" s="44"/>
      <c r="D57" s="51">
        <v>5.4</v>
      </c>
      <c r="E57" s="17">
        <v>5407736.0</v>
      </c>
      <c r="F57" s="17" t="s">
        <v>123</v>
      </c>
      <c r="G57" s="17" t="s">
        <v>123</v>
      </c>
      <c r="H57" s="17" t="s">
        <v>123</v>
      </c>
      <c r="I57" s="37" t="s">
        <v>1181</v>
      </c>
      <c r="J57" s="153" t="s">
        <v>776</v>
      </c>
      <c r="K57" s="37"/>
    </row>
    <row r="58">
      <c r="A58" s="33">
        <v>57.0</v>
      </c>
      <c r="B58" s="34" t="s">
        <v>314</v>
      </c>
      <c r="C58" s="35" t="s">
        <v>315</v>
      </c>
      <c r="D58" s="51">
        <v>0.1</v>
      </c>
      <c r="E58" s="57">
        <v>128442.158357</v>
      </c>
      <c r="F58" s="57">
        <v>0.0</v>
      </c>
      <c r="G58" s="57">
        <v>0.0</v>
      </c>
      <c r="H58" s="57">
        <v>128442.158357</v>
      </c>
      <c r="I58" s="263" t="s">
        <v>1253</v>
      </c>
      <c r="J58" s="153" t="s">
        <v>780</v>
      </c>
      <c r="K58" s="37"/>
    </row>
    <row r="59">
      <c r="A59" s="33">
        <v>58.0</v>
      </c>
      <c r="B59" s="34" t="s">
        <v>314</v>
      </c>
      <c r="C59" s="35" t="s">
        <v>203</v>
      </c>
      <c r="D59" s="51">
        <v>0.1</v>
      </c>
      <c r="E59" s="57">
        <v>128442.158357</v>
      </c>
      <c r="F59" s="57">
        <v>0.0</v>
      </c>
      <c r="G59" s="57">
        <v>0.0</v>
      </c>
      <c r="H59" s="57">
        <v>128442.158357</v>
      </c>
      <c r="I59" s="263" t="s">
        <v>1253</v>
      </c>
      <c r="J59" s="153" t="s">
        <v>780</v>
      </c>
      <c r="K59" s="37"/>
    </row>
    <row r="60">
      <c r="A60" s="33">
        <v>59.0</v>
      </c>
      <c r="B60" s="34" t="s">
        <v>319</v>
      </c>
      <c r="C60" s="47"/>
      <c r="D60" s="17">
        <v>0.0</v>
      </c>
      <c r="E60" s="17">
        <v>0.0</v>
      </c>
      <c r="F60" s="17">
        <v>0.0</v>
      </c>
      <c r="G60" s="17">
        <v>0.0</v>
      </c>
      <c r="H60" s="17">
        <v>0.0</v>
      </c>
      <c r="I60" s="37" t="s">
        <v>1195</v>
      </c>
      <c r="J60" s="153" t="s">
        <v>1196</v>
      </c>
      <c r="K60" s="37"/>
    </row>
    <row r="61">
      <c r="A61" s="33">
        <v>60.0</v>
      </c>
      <c r="B61" s="34" t="s">
        <v>322</v>
      </c>
      <c r="C61" s="69" t="s">
        <v>203</v>
      </c>
      <c r="D61" s="51">
        <v>9.4</v>
      </c>
      <c r="E61" s="57">
        <v>9415746.01711</v>
      </c>
      <c r="F61" s="57">
        <v>13558.9201952</v>
      </c>
      <c r="G61" s="57">
        <v>34013.62887724</v>
      </c>
      <c r="H61" s="57">
        <v>6938342.408696742</v>
      </c>
      <c r="I61" s="24" t="s">
        <v>1254</v>
      </c>
      <c r="J61" s="153" t="s">
        <v>780</v>
      </c>
      <c r="K61" s="37"/>
    </row>
    <row r="62">
      <c r="A62" s="33">
        <v>61.0</v>
      </c>
      <c r="B62" s="34" t="s">
        <v>322</v>
      </c>
      <c r="C62" s="69" t="s">
        <v>216</v>
      </c>
      <c r="D62" s="51">
        <v>9.4</v>
      </c>
      <c r="E62" s="57">
        <v>9415746.01711</v>
      </c>
      <c r="F62" s="57">
        <v>13558.9201952</v>
      </c>
      <c r="G62" s="57">
        <v>34013.62887724</v>
      </c>
      <c r="H62" s="57">
        <v>6938342.408696742</v>
      </c>
      <c r="I62" s="24"/>
      <c r="J62" s="37"/>
      <c r="K62" s="37"/>
    </row>
    <row r="63">
      <c r="A63" s="33">
        <v>62.0</v>
      </c>
      <c r="B63" s="34" t="s">
        <v>324</v>
      </c>
      <c r="C63" s="44"/>
      <c r="D63" s="29">
        <v>44.0</v>
      </c>
      <c r="E63" s="57">
        <v>4.35579340335E7</v>
      </c>
      <c r="F63" s="57">
        <v>21579.5483249</v>
      </c>
      <c r="G63" s="57">
        <v>806696.9669424</v>
      </c>
      <c r="H63" s="57">
        <v>1.647303149739916E7</v>
      </c>
      <c r="I63" s="24" t="s">
        <v>1255</v>
      </c>
      <c r="J63" s="153" t="s">
        <v>780</v>
      </c>
      <c r="K63" s="37"/>
    </row>
    <row r="64">
      <c r="A64" s="33">
        <v>63.0</v>
      </c>
      <c r="B64" s="34" t="s">
        <v>326</v>
      </c>
      <c r="C64" s="69" t="s">
        <v>203</v>
      </c>
      <c r="D64" s="29">
        <v>44.0</v>
      </c>
      <c r="E64" s="57">
        <v>4.35579340335E7</v>
      </c>
      <c r="F64" s="57">
        <v>21579.5483249</v>
      </c>
      <c r="G64" s="57">
        <v>806696.9669424</v>
      </c>
      <c r="H64" s="57">
        <v>1.647303149739916E7</v>
      </c>
      <c r="I64" s="24" t="s">
        <v>1255</v>
      </c>
      <c r="J64" s="153" t="s">
        <v>780</v>
      </c>
      <c r="K64" s="37"/>
    </row>
    <row r="65">
      <c r="A65" s="33">
        <v>64.0</v>
      </c>
      <c r="B65" s="34" t="s">
        <v>327</v>
      </c>
      <c r="C65" s="69" t="s">
        <v>199</v>
      </c>
      <c r="D65" s="51">
        <v>8.8</v>
      </c>
      <c r="E65" s="57">
        <v>8843034.37926</v>
      </c>
      <c r="F65" s="57">
        <v>339.259400003</v>
      </c>
      <c r="G65" s="57">
        <v>516.6424898797</v>
      </c>
      <c r="H65" s="57">
        <v>1396234.48097295</v>
      </c>
      <c r="I65" s="24">
        <v>2016.0</v>
      </c>
      <c r="J65" s="153" t="s">
        <v>780</v>
      </c>
      <c r="K65" s="37"/>
    </row>
    <row r="66">
      <c r="A66" s="33">
        <v>65.0</v>
      </c>
      <c r="B66" s="34" t="s">
        <v>327</v>
      </c>
      <c r="C66" s="69" t="s">
        <v>203</v>
      </c>
      <c r="D66" s="51">
        <v>8.8</v>
      </c>
      <c r="E66" s="57">
        <v>8843034.37926</v>
      </c>
      <c r="F66" s="57">
        <v>339.259400003</v>
      </c>
      <c r="G66" s="57">
        <v>516.6424898797</v>
      </c>
      <c r="H66" s="57">
        <v>1396234.48097295</v>
      </c>
      <c r="I66" s="24">
        <v>2016.0</v>
      </c>
      <c r="J66" s="153" t="s">
        <v>780</v>
      </c>
      <c r="K66" s="37"/>
    </row>
    <row r="67">
      <c r="A67" s="33">
        <v>66.0</v>
      </c>
      <c r="B67" s="34" t="s">
        <v>331</v>
      </c>
      <c r="C67" s="47"/>
      <c r="D67" s="17" t="s">
        <v>123</v>
      </c>
      <c r="E67" s="17" t="s">
        <v>123</v>
      </c>
      <c r="F67" s="17" t="s">
        <v>123</v>
      </c>
      <c r="G67" s="17" t="s">
        <v>123</v>
      </c>
      <c r="H67" s="17" t="s">
        <v>123</v>
      </c>
      <c r="I67" s="205"/>
      <c r="J67" s="154"/>
      <c r="K67" s="154"/>
    </row>
    <row r="68">
      <c r="A68" s="33">
        <v>67.0</v>
      </c>
      <c r="B68" s="34" t="s">
        <v>334</v>
      </c>
      <c r="C68" s="44"/>
      <c r="D68" s="17" t="s">
        <v>123</v>
      </c>
      <c r="E68" s="17" t="s">
        <v>123</v>
      </c>
      <c r="F68" s="17" t="s">
        <v>123</v>
      </c>
      <c r="G68" s="17" t="s">
        <v>123</v>
      </c>
      <c r="H68" s="17" t="s">
        <v>123</v>
      </c>
      <c r="I68" s="205"/>
      <c r="J68" s="154"/>
      <c r="K68" s="154"/>
    </row>
    <row r="69">
      <c r="A69" s="33">
        <v>68.0</v>
      </c>
      <c r="B69" s="34" t="s">
        <v>335</v>
      </c>
      <c r="C69" s="47"/>
      <c r="D69" s="51">
        <v>6.2</v>
      </c>
      <c r="E69" s="57">
        <v>6249857.19736</v>
      </c>
      <c r="F69" s="57">
        <v>3019.94203885</v>
      </c>
      <c r="G69" s="57">
        <v>6248.90149836</v>
      </c>
      <c r="H69" s="57">
        <v>4032759.0009145816</v>
      </c>
      <c r="I69" s="24">
        <v>2016.0</v>
      </c>
      <c r="J69" s="153" t="s">
        <v>780</v>
      </c>
      <c r="K69" s="37"/>
    </row>
    <row r="70">
      <c r="A70" s="33">
        <v>69.0</v>
      </c>
      <c r="B70" s="34" t="s">
        <v>341</v>
      </c>
      <c r="C70" s="102"/>
      <c r="D70" s="51">
        <v>0.4</v>
      </c>
      <c r="E70" s="57">
        <v>374015.301874</v>
      </c>
      <c r="F70" s="57">
        <v>0.0</v>
      </c>
      <c r="G70" s="57">
        <v>0.0</v>
      </c>
      <c r="H70" s="57">
        <v>365801.7086686</v>
      </c>
      <c r="I70" s="24">
        <v>2016.0</v>
      </c>
      <c r="J70" s="153" t="s">
        <v>780</v>
      </c>
      <c r="K70" s="37"/>
    </row>
    <row r="71">
      <c r="A71" s="33">
        <v>70.0</v>
      </c>
      <c r="B71" s="64" t="s">
        <v>345</v>
      </c>
      <c r="C71" s="47"/>
      <c r="D71" s="17" t="s">
        <v>123</v>
      </c>
      <c r="E71" s="17" t="s">
        <v>123</v>
      </c>
      <c r="F71" s="17" t="s">
        <v>123</v>
      </c>
      <c r="G71" s="17" t="s">
        <v>123</v>
      </c>
      <c r="H71" s="17" t="s">
        <v>123</v>
      </c>
      <c r="I71" s="205"/>
      <c r="J71" s="154"/>
      <c r="K71" s="154"/>
    </row>
    <row r="72">
      <c r="A72" s="33">
        <v>71.0</v>
      </c>
      <c r="B72" s="64" t="s">
        <v>347</v>
      </c>
      <c r="C72" s="47"/>
      <c r="D72" s="55">
        <f t="shared" ref="D72:D73" si="1">E72/1000000</f>
        <v>0.562418</v>
      </c>
      <c r="E72" s="20">
        <v>562418.0</v>
      </c>
      <c r="F72" s="20">
        <v>5089.0</v>
      </c>
      <c r="G72" s="20">
        <v>28607.0</v>
      </c>
      <c r="H72" s="20">
        <v>142721.0</v>
      </c>
      <c r="I72" s="24">
        <v>2016.0</v>
      </c>
      <c r="J72" s="153" t="s">
        <v>790</v>
      </c>
      <c r="K72" s="37"/>
    </row>
    <row r="73">
      <c r="A73" s="33">
        <v>72.0</v>
      </c>
      <c r="B73" s="64" t="s">
        <v>353</v>
      </c>
      <c r="C73" s="47"/>
      <c r="D73" s="108">
        <f t="shared" si="1"/>
        <v>0.675249</v>
      </c>
      <c r="E73" s="20">
        <v>675249.0</v>
      </c>
      <c r="F73" s="20">
        <v>4796.0</v>
      </c>
      <c r="G73" s="20">
        <v>24020.0</v>
      </c>
      <c r="H73" s="20">
        <v>227575.0</v>
      </c>
      <c r="I73" s="24">
        <v>2016.0</v>
      </c>
      <c r="J73" s="153" t="s">
        <v>790</v>
      </c>
      <c r="K73" s="37"/>
    </row>
    <row r="74">
      <c r="A74" s="33">
        <v>73.0</v>
      </c>
      <c r="B74" s="34" t="s">
        <v>198</v>
      </c>
      <c r="C74" s="35" t="s">
        <v>216</v>
      </c>
      <c r="D74" s="29">
        <v>58.0</v>
      </c>
      <c r="E74" s="57">
        <v>5.75753916958E7</v>
      </c>
      <c r="F74" s="57">
        <v>418836.015025</v>
      </c>
      <c r="G74" s="57">
        <v>1592007.5425648</v>
      </c>
      <c r="H74" s="57">
        <v>4.456439060668844E7</v>
      </c>
      <c r="I74" s="24" t="s">
        <v>1248</v>
      </c>
      <c r="J74" s="153" t="s">
        <v>780</v>
      </c>
      <c r="K74" s="37"/>
    </row>
    <row r="75">
      <c r="A75" s="33">
        <v>74.0</v>
      </c>
      <c r="B75" s="34" t="s">
        <v>221</v>
      </c>
      <c r="C75" s="35" t="s">
        <v>358</v>
      </c>
      <c r="D75" s="51">
        <v>1.0</v>
      </c>
      <c r="E75" s="57">
        <v>981054.64659</v>
      </c>
      <c r="F75" s="57">
        <v>0.167894537096</v>
      </c>
      <c r="G75" s="57">
        <v>1107.438022129</v>
      </c>
      <c r="H75" s="57">
        <v>288587.646124397</v>
      </c>
      <c r="I75" s="229" t="s">
        <v>1168</v>
      </c>
      <c r="J75" s="153" t="s">
        <v>780</v>
      </c>
      <c r="K75" s="37"/>
    </row>
    <row r="76">
      <c r="A76" s="33">
        <v>75.0</v>
      </c>
      <c r="B76" s="34" t="s">
        <v>250</v>
      </c>
      <c r="C76" s="35" t="s">
        <v>359</v>
      </c>
      <c r="D76" s="51">
        <v>8.3</v>
      </c>
      <c r="E76" s="29">
        <v>8327140.0</v>
      </c>
      <c r="F76" s="29">
        <v>17379.0</v>
      </c>
      <c r="G76" s="29">
        <v>84781.0</v>
      </c>
      <c r="H76" s="29">
        <v>4652170.0</v>
      </c>
      <c r="I76" s="24">
        <v>2016.0</v>
      </c>
      <c r="J76" s="153" t="s">
        <v>780</v>
      </c>
      <c r="K76" s="37"/>
    </row>
    <row r="77">
      <c r="A77" s="33">
        <v>76.0</v>
      </c>
      <c r="B77" s="34" t="s">
        <v>360</v>
      </c>
      <c r="C77" s="35" t="s">
        <v>216</v>
      </c>
      <c r="D77" s="51">
        <v>0.1</v>
      </c>
      <c r="E77" s="57">
        <v>128442.158357</v>
      </c>
      <c r="F77" s="57">
        <v>0.0</v>
      </c>
      <c r="G77" s="57">
        <v>0.0</v>
      </c>
      <c r="H77" s="57">
        <v>128442.158357</v>
      </c>
      <c r="I77" s="263" t="s">
        <v>1253</v>
      </c>
      <c r="J77" s="153" t="s">
        <v>780</v>
      </c>
      <c r="K77" s="37"/>
    </row>
    <row r="78">
      <c r="A78" s="33">
        <v>77.0</v>
      </c>
      <c r="B78" s="34" t="s">
        <v>126</v>
      </c>
      <c r="C78" s="35" t="s">
        <v>361</v>
      </c>
      <c r="D78" s="17" t="s">
        <v>123</v>
      </c>
      <c r="E78" s="17" t="s">
        <v>123</v>
      </c>
      <c r="F78" s="17" t="s">
        <v>123</v>
      </c>
      <c r="G78" s="17" t="s">
        <v>123</v>
      </c>
      <c r="H78" s="17" t="s">
        <v>123</v>
      </c>
      <c r="I78" s="154"/>
      <c r="J78" s="154"/>
      <c r="K78" s="154"/>
    </row>
    <row r="79">
      <c r="A79" s="1">
        <v>78.0</v>
      </c>
      <c r="B79" s="34" t="s">
        <v>362</v>
      </c>
      <c r="C79" s="89" t="s">
        <v>199</v>
      </c>
      <c r="D79" s="17" t="s">
        <v>123</v>
      </c>
      <c r="E79" s="17" t="s">
        <v>123</v>
      </c>
      <c r="F79" s="17" t="s">
        <v>123</v>
      </c>
      <c r="G79" s="17" t="s">
        <v>123</v>
      </c>
      <c r="H79" s="17" t="s">
        <v>123</v>
      </c>
      <c r="I79" s="154"/>
      <c r="J79" s="154"/>
      <c r="K79" s="154"/>
    </row>
    <row r="80">
      <c r="A80" s="1"/>
      <c r="B80" s="34"/>
      <c r="C80" s="89"/>
      <c r="D80" s="17"/>
      <c r="E80" s="17"/>
      <c r="F80" s="17"/>
      <c r="G80" s="17"/>
      <c r="H80" s="17"/>
      <c r="I80" s="154"/>
      <c r="J80" s="154"/>
      <c r="K80" s="154"/>
    </row>
    <row r="81">
      <c r="A81" s="1"/>
      <c r="B81" s="34"/>
      <c r="C81" s="89"/>
      <c r="D81" s="17"/>
      <c r="E81" s="17"/>
      <c r="F81" s="17"/>
      <c r="G81" s="17"/>
      <c r="H81" s="17"/>
      <c r="I81" s="154"/>
      <c r="J81" s="154"/>
      <c r="K81" s="154"/>
    </row>
    <row r="82">
      <c r="A82" s="1"/>
      <c r="B82" s="34"/>
      <c r="C82" s="89"/>
      <c r="D82" s="17"/>
      <c r="E82" s="17"/>
      <c r="F82" s="17"/>
      <c r="G82" s="17"/>
      <c r="H82" s="17"/>
      <c r="I82" s="154"/>
      <c r="J82" s="154"/>
      <c r="K82" s="154"/>
    </row>
    <row r="83">
      <c r="B83" s="183"/>
      <c r="I83" s="146"/>
      <c r="J83" s="146"/>
      <c r="K83" s="146"/>
    </row>
    <row r="84">
      <c r="B84" s="183"/>
      <c r="I84" s="146"/>
      <c r="J84" s="146"/>
      <c r="K84" s="146"/>
    </row>
    <row r="85">
      <c r="B85" s="183"/>
      <c r="I85" s="146"/>
      <c r="J85" s="146"/>
      <c r="K85" s="146"/>
    </row>
    <row r="86">
      <c r="B86" s="183"/>
      <c r="I86" s="146"/>
      <c r="J86" s="146"/>
      <c r="K86" s="146"/>
    </row>
    <row r="87">
      <c r="B87" s="183"/>
      <c r="I87" s="146"/>
      <c r="J87" s="146"/>
      <c r="K87" s="146"/>
    </row>
    <row r="88">
      <c r="B88" s="183"/>
      <c r="I88" s="146"/>
      <c r="J88" s="146"/>
      <c r="K88" s="146"/>
    </row>
    <row r="89">
      <c r="B89" s="183"/>
      <c r="I89" s="146"/>
      <c r="J89" s="146"/>
      <c r="K89" s="146"/>
    </row>
    <row r="90">
      <c r="B90" s="183"/>
      <c r="I90" s="146"/>
      <c r="J90" s="146"/>
      <c r="K90" s="146"/>
    </row>
    <row r="91">
      <c r="B91" s="183"/>
      <c r="I91" s="146"/>
      <c r="J91" s="146"/>
      <c r="K91" s="146"/>
    </row>
    <row r="92">
      <c r="B92" s="183"/>
      <c r="I92" s="146"/>
      <c r="J92" s="146"/>
      <c r="K92" s="146"/>
    </row>
    <row r="93">
      <c r="B93" s="183"/>
      <c r="I93" s="146"/>
      <c r="J93" s="146"/>
      <c r="K93" s="146"/>
    </row>
    <row r="94">
      <c r="B94" s="183"/>
      <c r="I94" s="146"/>
      <c r="J94" s="146"/>
      <c r="K94" s="146"/>
    </row>
    <row r="95">
      <c r="B95" s="183"/>
      <c r="I95" s="146"/>
      <c r="J95" s="146"/>
      <c r="K95" s="146"/>
    </row>
    <row r="96">
      <c r="B96" s="183"/>
      <c r="I96" s="146"/>
      <c r="J96" s="146"/>
      <c r="K96" s="146"/>
    </row>
    <row r="97">
      <c r="B97" s="183"/>
      <c r="I97" s="146"/>
      <c r="J97" s="146"/>
      <c r="K97" s="146"/>
    </row>
    <row r="98">
      <c r="B98" s="183"/>
      <c r="I98" s="146"/>
      <c r="J98" s="146"/>
      <c r="K98" s="146"/>
    </row>
    <row r="99">
      <c r="B99" s="183"/>
      <c r="I99" s="146"/>
      <c r="J99" s="146"/>
      <c r="K99" s="146"/>
    </row>
    <row r="100">
      <c r="B100" s="183"/>
      <c r="I100" s="146"/>
      <c r="J100" s="146"/>
      <c r="K100" s="146"/>
    </row>
    <row r="101">
      <c r="B101" s="183"/>
      <c r="I101" s="146"/>
      <c r="J101" s="146"/>
      <c r="K101" s="146"/>
    </row>
    <row r="102">
      <c r="B102" s="183"/>
      <c r="I102" s="146"/>
      <c r="J102" s="146"/>
      <c r="K102" s="146"/>
    </row>
    <row r="103">
      <c r="B103" s="183"/>
      <c r="I103" s="146"/>
      <c r="J103" s="146"/>
      <c r="K103" s="146"/>
    </row>
    <row r="104">
      <c r="B104" s="183"/>
      <c r="I104" s="146"/>
      <c r="J104" s="146"/>
      <c r="K104" s="146"/>
    </row>
    <row r="105">
      <c r="B105" s="183"/>
      <c r="I105" s="146"/>
      <c r="J105" s="146"/>
      <c r="K105" s="146"/>
    </row>
    <row r="106">
      <c r="B106" s="183"/>
      <c r="I106" s="146"/>
      <c r="J106" s="146"/>
      <c r="K106" s="146"/>
    </row>
    <row r="107">
      <c r="B107" s="183"/>
      <c r="I107" s="146"/>
      <c r="J107" s="146"/>
      <c r="K107" s="146"/>
    </row>
    <row r="108">
      <c r="B108" s="183"/>
      <c r="I108" s="146"/>
      <c r="J108" s="146"/>
      <c r="K108" s="146"/>
    </row>
    <row r="109">
      <c r="B109" s="183"/>
      <c r="I109" s="146"/>
      <c r="J109" s="146"/>
      <c r="K109" s="146"/>
    </row>
    <row r="110">
      <c r="B110" s="183"/>
      <c r="I110" s="146"/>
      <c r="J110" s="146"/>
      <c r="K110" s="146"/>
    </row>
    <row r="111">
      <c r="B111" s="183"/>
      <c r="I111" s="146"/>
      <c r="J111" s="146"/>
      <c r="K111" s="146"/>
    </row>
    <row r="112">
      <c r="B112" s="183"/>
      <c r="I112" s="146"/>
      <c r="J112" s="146"/>
      <c r="K112" s="146"/>
    </row>
    <row r="113">
      <c r="B113" s="183"/>
      <c r="I113" s="146"/>
      <c r="J113" s="146"/>
      <c r="K113" s="146"/>
    </row>
    <row r="114">
      <c r="B114" s="183"/>
      <c r="I114" s="146"/>
      <c r="J114" s="146"/>
      <c r="K114" s="146"/>
    </row>
    <row r="115">
      <c r="B115" s="183"/>
      <c r="I115" s="146"/>
      <c r="J115" s="146"/>
      <c r="K115" s="146"/>
    </row>
    <row r="116">
      <c r="B116" s="183"/>
      <c r="I116" s="146"/>
      <c r="J116" s="146"/>
      <c r="K116" s="146"/>
    </row>
    <row r="117">
      <c r="B117" s="183"/>
      <c r="I117" s="146"/>
      <c r="J117" s="146"/>
      <c r="K117" s="146"/>
    </row>
    <row r="118">
      <c r="B118" s="183"/>
      <c r="I118" s="146"/>
      <c r="J118" s="146"/>
      <c r="K118" s="146"/>
    </row>
    <row r="119">
      <c r="B119" s="183"/>
      <c r="I119" s="146"/>
      <c r="J119" s="146"/>
      <c r="K119" s="146"/>
    </row>
    <row r="120">
      <c r="B120" s="183"/>
      <c r="I120" s="146"/>
      <c r="J120" s="146"/>
      <c r="K120" s="146"/>
    </row>
    <row r="121">
      <c r="B121" s="183"/>
      <c r="I121" s="146"/>
      <c r="J121" s="146"/>
      <c r="K121" s="146"/>
    </row>
    <row r="122">
      <c r="B122" s="183"/>
      <c r="I122" s="146"/>
      <c r="J122" s="146"/>
      <c r="K122" s="146"/>
    </row>
    <row r="123">
      <c r="B123" s="183"/>
      <c r="I123" s="146"/>
      <c r="J123" s="146"/>
      <c r="K123" s="146"/>
    </row>
    <row r="124">
      <c r="B124" s="183"/>
      <c r="I124" s="146"/>
      <c r="J124" s="146"/>
      <c r="K124" s="146"/>
    </row>
    <row r="125">
      <c r="B125" s="183"/>
      <c r="I125" s="146"/>
      <c r="J125" s="146"/>
      <c r="K125" s="146"/>
    </row>
    <row r="126">
      <c r="B126" s="183"/>
      <c r="I126" s="146"/>
      <c r="J126" s="146"/>
      <c r="K126" s="146"/>
    </row>
    <row r="127">
      <c r="B127" s="183"/>
      <c r="I127" s="146"/>
      <c r="J127" s="146"/>
      <c r="K127" s="146"/>
    </row>
    <row r="128">
      <c r="B128" s="183"/>
      <c r="I128" s="146"/>
      <c r="J128" s="146"/>
      <c r="K128" s="146"/>
    </row>
    <row r="129">
      <c r="B129" s="183"/>
      <c r="I129" s="146"/>
      <c r="J129" s="146"/>
      <c r="K129" s="146"/>
    </row>
    <row r="130">
      <c r="B130" s="183"/>
      <c r="I130" s="146"/>
      <c r="J130" s="146"/>
      <c r="K130" s="146"/>
    </row>
    <row r="131">
      <c r="B131" s="183"/>
      <c r="I131" s="146"/>
      <c r="J131" s="146"/>
      <c r="K131" s="146"/>
    </row>
    <row r="132">
      <c r="B132" s="183"/>
      <c r="I132" s="146"/>
      <c r="J132" s="146"/>
      <c r="K132" s="146"/>
    </row>
    <row r="133">
      <c r="B133" s="183"/>
      <c r="I133" s="146"/>
      <c r="J133" s="146"/>
      <c r="K133" s="146"/>
    </row>
    <row r="134">
      <c r="B134" s="183"/>
      <c r="I134" s="146"/>
      <c r="J134" s="146"/>
      <c r="K134" s="146"/>
    </row>
    <row r="135">
      <c r="B135" s="183"/>
      <c r="I135" s="146"/>
      <c r="J135" s="146"/>
      <c r="K135" s="146"/>
    </row>
    <row r="136">
      <c r="B136" s="183"/>
      <c r="I136" s="146"/>
      <c r="J136" s="146"/>
      <c r="K136" s="146"/>
    </row>
    <row r="137">
      <c r="B137" s="183"/>
      <c r="I137" s="146"/>
      <c r="J137" s="146"/>
      <c r="K137" s="146"/>
    </row>
    <row r="138">
      <c r="B138" s="183"/>
      <c r="I138" s="146"/>
      <c r="J138" s="146"/>
      <c r="K138" s="146"/>
    </row>
    <row r="139">
      <c r="B139" s="183"/>
      <c r="I139" s="146"/>
      <c r="J139" s="146"/>
      <c r="K139" s="146"/>
    </row>
    <row r="140">
      <c r="B140" s="183"/>
      <c r="I140" s="146"/>
      <c r="J140" s="146"/>
      <c r="K140" s="146"/>
    </row>
    <row r="141">
      <c r="B141" s="183"/>
      <c r="I141" s="146"/>
      <c r="J141" s="146"/>
      <c r="K141" s="146"/>
    </row>
    <row r="142">
      <c r="B142" s="183"/>
      <c r="I142" s="146"/>
      <c r="J142" s="146"/>
      <c r="K142" s="146"/>
    </row>
    <row r="143">
      <c r="B143" s="183"/>
      <c r="I143" s="146"/>
      <c r="J143" s="146"/>
      <c r="K143" s="146"/>
    </row>
    <row r="144">
      <c r="B144" s="183"/>
      <c r="I144" s="146"/>
      <c r="J144" s="146"/>
      <c r="K144" s="146"/>
    </row>
    <row r="145">
      <c r="B145" s="183"/>
      <c r="I145" s="146"/>
      <c r="J145" s="146"/>
      <c r="K145" s="146"/>
    </row>
    <row r="146">
      <c r="B146" s="183"/>
      <c r="I146" s="146"/>
      <c r="J146" s="146"/>
      <c r="K146" s="146"/>
    </row>
    <row r="147">
      <c r="B147" s="183"/>
      <c r="I147" s="146"/>
      <c r="J147" s="146"/>
      <c r="K147" s="146"/>
    </row>
    <row r="148">
      <c r="B148" s="183"/>
      <c r="I148" s="146"/>
      <c r="J148" s="146"/>
      <c r="K148" s="146"/>
    </row>
    <row r="149">
      <c r="B149" s="183"/>
      <c r="I149" s="146"/>
      <c r="J149" s="146"/>
      <c r="K149" s="146"/>
    </row>
    <row r="150">
      <c r="B150" s="183"/>
      <c r="I150" s="146"/>
      <c r="J150" s="146"/>
      <c r="K150" s="146"/>
    </row>
    <row r="151">
      <c r="B151" s="183"/>
      <c r="I151" s="146"/>
      <c r="J151" s="146"/>
      <c r="K151" s="146"/>
    </row>
    <row r="152">
      <c r="B152" s="183"/>
      <c r="I152" s="146"/>
      <c r="J152" s="146"/>
      <c r="K152" s="146"/>
    </row>
    <row r="153">
      <c r="B153" s="183"/>
      <c r="I153" s="146"/>
      <c r="J153" s="146"/>
      <c r="K153" s="146"/>
    </row>
    <row r="154">
      <c r="B154" s="183"/>
      <c r="I154" s="146"/>
      <c r="J154" s="146"/>
      <c r="K154" s="146"/>
    </row>
    <row r="155">
      <c r="B155" s="183"/>
      <c r="I155" s="146"/>
      <c r="J155" s="146"/>
      <c r="K155" s="146"/>
    </row>
    <row r="156">
      <c r="B156" s="183"/>
      <c r="I156" s="146"/>
      <c r="J156" s="146"/>
      <c r="K156" s="146"/>
    </row>
    <row r="157">
      <c r="B157" s="183"/>
      <c r="I157" s="146"/>
      <c r="J157" s="146"/>
      <c r="K157" s="146"/>
    </row>
    <row r="158">
      <c r="B158" s="183"/>
      <c r="I158" s="146"/>
      <c r="J158" s="146"/>
      <c r="K158" s="146"/>
    </row>
    <row r="159">
      <c r="B159" s="183"/>
      <c r="I159" s="146"/>
      <c r="J159" s="146"/>
      <c r="K159" s="146"/>
    </row>
    <row r="160">
      <c r="B160" s="183"/>
      <c r="I160" s="146"/>
      <c r="J160" s="146"/>
      <c r="K160" s="146"/>
    </row>
    <row r="161">
      <c r="B161" s="183"/>
      <c r="I161" s="146"/>
      <c r="J161" s="146"/>
      <c r="K161" s="146"/>
    </row>
    <row r="162">
      <c r="B162" s="183"/>
      <c r="I162" s="146"/>
      <c r="J162" s="146"/>
      <c r="K162" s="146"/>
    </row>
    <row r="163">
      <c r="B163" s="183"/>
      <c r="I163" s="146"/>
      <c r="J163" s="146"/>
      <c r="K163" s="146"/>
    </row>
    <row r="164">
      <c r="B164" s="183"/>
      <c r="I164" s="146"/>
      <c r="J164" s="146"/>
      <c r="K164" s="146"/>
    </row>
    <row r="165">
      <c r="B165" s="183"/>
      <c r="I165" s="146"/>
      <c r="J165" s="146"/>
      <c r="K165" s="146"/>
    </row>
    <row r="166">
      <c r="B166" s="183"/>
      <c r="I166" s="146"/>
      <c r="J166" s="146"/>
      <c r="K166" s="146"/>
    </row>
    <row r="167">
      <c r="B167" s="183"/>
      <c r="I167" s="146"/>
      <c r="J167" s="146"/>
      <c r="K167" s="146"/>
    </row>
    <row r="168">
      <c r="B168" s="183"/>
      <c r="I168" s="146"/>
      <c r="J168" s="146"/>
      <c r="K168" s="146"/>
    </row>
    <row r="169">
      <c r="B169" s="183"/>
      <c r="I169" s="146"/>
      <c r="J169" s="146"/>
      <c r="K169" s="146"/>
    </row>
    <row r="170">
      <c r="B170" s="183"/>
      <c r="I170" s="146"/>
      <c r="J170" s="146"/>
      <c r="K170" s="146"/>
    </row>
    <row r="171">
      <c r="B171" s="183"/>
      <c r="I171" s="146"/>
      <c r="J171" s="146"/>
      <c r="K171" s="146"/>
    </row>
    <row r="172">
      <c r="B172" s="183"/>
      <c r="I172" s="146"/>
      <c r="J172" s="146"/>
      <c r="K172" s="146"/>
    </row>
    <row r="173">
      <c r="B173" s="183"/>
      <c r="I173" s="146"/>
      <c r="J173" s="146"/>
      <c r="K173" s="146"/>
    </row>
    <row r="174">
      <c r="B174" s="183"/>
      <c r="I174" s="146"/>
      <c r="J174" s="146"/>
      <c r="K174" s="146"/>
    </row>
    <row r="175">
      <c r="B175" s="183"/>
      <c r="I175" s="146"/>
      <c r="J175" s="146"/>
      <c r="K175" s="146"/>
    </row>
    <row r="176">
      <c r="B176" s="183"/>
      <c r="I176" s="146"/>
      <c r="J176" s="146"/>
      <c r="K176" s="146"/>
    </row>
    <row r="177">
      <c r="B177" s="183"/>
      <c r="I177" s="146"/>
      <c r="J177" s="146"/>
      <c r="K177" s="146"/>
    </row>
    <row r="178">
      <c r="B178" s="183"/>
      <c r="I178" s="146"/>
      <c r="J178" s="146"/>
      <c r="K178" s="146"/>
    </row>
    <row r="179">
      <c r="B179" s="183"/>
      <c r="I179" s="146"/>
      <c r="J179" s="146"/>
      <c r="K179" s="146"/>
    </row>
    <row r="180">
      <c r="B180" s="183"/>
      <c r="I180" s="146"/>
      <c r="J180" s="146"/>
      <c r="K180" s="146"/>
    </row>
    <row r="181">
      <c r="B181" s="183"/>
      <c r="I181" s="146"/>
      <c r="J181" s="146"/>
      <c r="K181" s="146"/>
    </row>
    <row r="182">
      <c r="B182" s="183"/>
      <c r="I182" s="146"/>
      <c r="J182" s="146"/>
      <c r="K182" s="146"/>
    </row>
    <row r="183">
      <c r="B183" s="183"/>
      <c r="I183" s="146"/>
      <c r="J183" s="146"/>
      <c r="K183" s="146"/>
    </row>
    <row r="184">
      <c r="B184" s="183"/>
      <c r="I184" s="146"/>
      <c r="J184" s="146"/>
      <c r="K184" s="146"/>
    </row>
    <row r="185">
      <c r="B185" s="183"/>
      <c r="I185" s="146"/>
      <c r="J185" s="146"/>
      <c r="K185" s="146"/>
    </row>
    <row r="186">
      <c r="B186" s="183"/>
      <c r="I186" s="146"/>
      <c r="J186" s="146"/>
      <c r="K186" s="146"/>
    </row>
    <row r="187">
      <c r="B187" s="183"/>
      <c r="I187" s="146"/>
      <c r="J187" s="146"/>
      <c r="K187" s="146"/>
    </row>
    <row r="188">
      <c r="B188" s="183"/>
      <c r="I188" s="146"/>
      <c r="J188" s="146"/>
      <c r="K188" s="146"/>
    </row>
    <row r="189">
      <c r="B189" s="183"/>
      <c r="I189" s="146"/>
      <c r="J189" s="146"/>
      <c r="K189" s="146"/>
    </row>
    <row r="190">
      <c r="B190" s="183"/>
      <c r="I190" s="146"/>
      <c r="J190" s="146"/>
      <c r="K190" s="146"/>
    </row>
    <row r="191">
      <c r="B191" s="183"/>
      <c r="I191" s="146"/>
      <c r="J191" s="146"/>
      <c r="K191" s="146"/>
    </row>
    <row r="192">
      <c r="B192" s="183"/>
      <c r="I192" s="146"/>
      <c r="J192" s="146"/>
      <c r="K192" s="146"/>
    </row>
    <row r="193">
      <c r="B193" s="183"/>
      <c r="I193" s="146"/>
      <c r="J193" s="146"/>
      <c r="K193" s="146"/>
    </row>
    <row r="194">
      <c r="B194" s="183"/>
      <c r="I194" s="146"/>
      <c r="J194" s="146"/>
      <c r="K194" s="146"/>
    </row>
    <row r="195">
      <c r="B195" s="183"/>
      <c r="I195" s="146"/>
      <c r="J195" s="146"/>
      <c r="K195" s="146"/>
    </row>
    <row r="196">
      <c r="B196" s="183"/>
      <c r="I196" s="146"/>
      <c r="J196" s="146"/>
      <c r="K196" s="146"/>
    </row>
    <row r="197">
      <c r="B197" s="183"/>
      <c r="I197" s="146"/>
      <c r="J197" s="146"/>
      <c r="K197" s="146"/>
    </row>
    <row r="198">
      <c r="B198" s="183"/>
      <c r="I198" s="146"/>
      <c r="J198" s="146"/>
      <c r="K198" s="146"/>
    </row>
    <row r="199">
      <c r="B199" s="183"/>
      <c r="I199" s="146"/>
      <c r="J199" s="146"/>
      <c r="K199" s="146"/>
    </row>
    <row r="200">
      <c r="B200" s="183"/>
      <c r="I200" s="146"/>
      <c r="J200" s="146"/>
      <c r="K200" s="146"/>
    </row>
    <row r="201">
      <c r="B201" s="183"/>
      <c r="I201" s="146"/>
      <c r="J201" s="146"/>
      <c r="K201" s="146"/>
    </row>
    <row r="202">
      <c r="B202" s="183"/>
      <c r="I202" s="146"/>
      <c r="J202" s="146"/>
      <c r="K202" s="146"/>
    </row>
    <row r="203">
      <c r="B203" s="183"/>
      <c r="I203" s="146"/>
      <c r="J203" s="146"/>
      <c r="K203" s="146"/>
    </row>
    <row r="204">
      <c r="B204" s="183"/>
      <c r="I204" s="146"/>
      <c r="J204" s="146"/>
      <c r="K204" s="146"/>
    </row>
    <row r="205">
      <c r="B205" s="183"/>
      <c r="I205" s="146"/>
      <c r="J205" s="146"/>
      <c r="K205" s="146"/>
    </row>
    <row r="206">
      <c r="B206" s="183"/>
      <c r="I206" s="146"/>
      <c r="J206" s="146"/>
      <c r="K206" s="146"/>
    </row>
    <row r="207">
      <c r="B207" s="183"/>
      <c r="I207" s="146"/>
      <c r="J207" s="146"/>
      <c r="K207" s="146"/>
    </row>
    <row r="208">
      <c r="B208" s="183"/>
      <c r="I208" s="146"/>
      <c r="J208" s="146"/>
      <c r="K208" s="146"/>
    </row>
    <row r="209">
      <c r="B209" s="183"/>
      <c r="I209" s="146"/>
      <c r="J209" s="146"/>
      <c r="K209" s="146"/>
    </row>
    <row r="210">
      <c r="B210" s="183"/>
      <c r="I210" s="146"/>
      <c r="J210" s="146"/>
      <c r="K210" s="146"/>
    </row>
    <row r="211">
      <c r="B211" s="183"/>
      <c r="I211" s="146"/>
      <c r="J211" s="146"/>
      <c r="K211" s="146"/>
    </row>
    <row r="212">
      <c r="B212" s="183"/>
      <c r="I212" s="146"/>
      <c r="J212" s="146"/>
      <c r="K212" s="146"/>
    </row>
    <row r="213">
      <c r="B213" s="183"/>
      <c r="I213" s="146"/>
      <c r="J213" s="146"/>
      <c r="K213" s="146"/>
    </row>
    <row r="214">
      <c r="B214" s="183"/>
      <c r="I214" s="146"/>
      <c r="J214" s="146"/>
      <c r="K214" s="146"/>
    </row>
    <row r="215">
      <c r="B215" s="183"/>
      <c r="I215" s="146"/>
      <c r="J215" s="146"/>
      <c r="K215" s="146"/>
    </row>
    <row r="216">
      <c r="B216" s="183"/>
      <c r="I216" s="146"/>
      <c r="J216" s="146"/>
      <c r="K216" s="146"/>
    </row>
    <row r="217">
      <c r="B217" s="183"/>
      <c r="I217" s="146"/>
      <c r="J217" s="146"/>
      <c r="K217" s="146"/>
    </row>
    <row r="218">
      <c r="B218" s="183"/>
      <c r="I218" s="146"/>
      <c r="J218" s="146"/>
      <c r="K218" s="146"/>
    </row>
    <row r="219">
      <c r="B219" s="183"/>
      <c r="I219" s="146"/>
      <c r="J219" s="146"/>
      <c r="K219" s="146"/>
    </row>
    <row r="220">
      <c r="B220" s="183"/>
      <c r="I220" s="146"/>
      <c r="J220" s="146"/>
      <c r="K220" s="146"/>
    </row>
    <row r="221">
      <c r="B221" s="183"/>
      <c r="I221" s="146"/>
      <c r="J221" s="146"/>
      <c r="K221" s="146"/>
    </row>
    <row r="222">
      <c r="B222" s="183"/>
      <c r="I222" s="146"/>
      <c r="J222" s="146"/>
      <c r="K222" s="146"/>
    </row>
    <row r="223">
      <c r="B223" s="183"/>
      <c r="I223" s="146"/>
      <c r="J223" s="146"/>
      <c r="K223" s="146"/>
    </row>
    <row r="224">
      <c r="B224" s="183"/>
      <c r="I224" s="146"/>
      <c r="J224" s="146"/>
      <c r="K224" s="146"/>
    </row>
    <row r="225">
      <c r="B225" s="183"/>
      <c r="I225" s="146"/>
      <c r="J225" s="146"/>
      <c r="K225" s="146"/>
    </row>
    <row r="226">
      <c r="B226" s="183"/>
      <c r="I226" s="146"/>
      <c r="J226" s="146"/>
      <c r="K226" s="146"/>
    </row>
    <row r="227">
      <c r="B227" s="183"/>
      <c r="I227" s="146"/>
      <c r="J227" s="146"/>
      <c r="K227" s="146"/>
    </row>
    <row r="228">
      <c r="B228" s="183"/>
      <c r="I228" s="146"/>
      <c r="J228" s="146"/>
      <c r="K228" s="146"/>
    </row>
    <row r="229">
      <c r="B229" s="183"/>
      <c r="I229" s="146"/>
      <c r="J229" s="146"/>
      <c r="K229" s="146"/>
    </row>
    <row r="230">
      <c r="B230" s="183"/>
      <c r="I230" s="146"/>
      <c r="J230" s="146"/>
      <c r="K230" s="146"/>
    </row>
    <row r="231">
      <c r="B231" s="183"/>
      <c r="I231" s="146"/>
      <c r="J231" s="146"/>
      <c r="K231" s="146"/>
    </row>
    <row r="232">
      <c r="B232" s="183"/>
      <c r="I232" s="146"/>
      <c r="J232" s="146"/>
      <c r="K232" s="146"/>
    </row>
    <row r="233">
      <c r="B233" s="183"/>
      <c r="I233" s="146"/>
      <c r="J233" s="146"/>
      <c r="K233" s="146"/>
    </row>
    <row r="234">
      <c r="B234" s="183"/>
      <c r="I234" s="146"/>
      <c r="J234" s="146"/>
      <c r="K234" s="146"/>
    </row>
    <row r="235">
      <c r="B235" s="183"/>
      <c r="I235" s="146"/>
      <c r="J235" s="146"/>
      <c r="K235" s="146"/>
    </row>
    <row r="236">
      <c r="B236" s="183"/>
      <c r="I236" s="146"/>
      <c r="J236" s="146"/>
      <c r="K236" s="146"/>
    </row>
    <row r="237">
      <c r="B237" s="183"/>
      <c r="I237" s="146"/>
      <c r="J237" s="146"/>
      <c r="K237" s="146"/>
    </row>
    <row r="238">
      <c r="B238" s="183"/>
      <c r="I238" s="146"/>
      <c r="J238" s="146"/>
      <c r="K238" s="146"/>
    </row>
    <row r="239">
      <c r="B239" s="183"/>
      <c r="I239" s="146"/>
      <c r="J239" s="146"/>
      <c r="K239" s="146"/>
    </row>
    <row r="240">
      <c r="B240" s="183"/>
      <c r="I240" s="146"/>
      <c r="J240" s="146"/>
      <c r="K240" s="146"/>
    </row>
    <row r="241">
      <c r="B241" s="183"/>
      <c r="I241" s="146"/>
      <c r="J241" s="146"/>
      <c r="K241" s="146"/>
    </row>
    <row r="242">
      <c r="B242" s="183"/>
      <c r="I242" s="146"/>
      <c r="J242" s="146"/>
      <c r="K242" s="146"/>
    </row>
    <row r="243">
      <c r="B243" s="183"/>
      <c r="I243" s="146"/>
      <c r="J243" s="146"/>
      <c r="K243" s="146"/>
    </row>
    <row r="244">
      <c r="B244" s="183"/>
      <c r="I244" s="146"/>
      <c r="J244" s="146"/>
      <c r="K244" s="146"/>
    </row>
    <row r="245">
      <c r="B245" s="183"/>
      <c r="I245" s="146"/>
      <c r="J245" s="146"/>
      <c r="K245" s="146"/>
    </row>
    <row r="246">
      <c r="B246" s="183"/>
      <c r="I246" s="146"/>
      <c r="J246" s="146"/>
      <c r="K246" s="146"/>
    </row>
    <row r="247">
      <c r="B247" s="183"/>
      <c r="I247" s="146"/>
      <c r="J247" s="146"/>
      <c r="K247" s="146"/>
    </row>
    <row r="248">
      <c r="B248" s="183"/>
      <c r="I248" s="146"/>
      <c r="J248" s="146"/>
      <c r="K248" s="146"/>
    </row>
    <row r="249">
      <c r="B249" s="183"/>
      <c r="I249" s="146"/>
      <c r="J249" s="146"/>
      <c r="K249" s="146"/>
    </row>
    <row r="250">
      <c r="B250" s="183"/>
      <c r="I250" s="146"/>
      <c r="J250" s="146"/>
      <c r="K250" s="146"/>
    </row>
    <row r="251">
      <c r="B251" s="183"/>
      <c r="I251" s="146"/>
      <c r="J251" s="146"/>
      <c r="K251" s="146"/>
    </row>
    <row r="252">
      <c r="B252" s="183"/>
      <c r="I252" s="146"/>
      <c r="J252" s="146"/>
      <c r="K252" s="146"/>
    </row>
    <row r="253">
      <c r="B253" s="183"/>
      <c r="I253" s="146"/>
      <c r="J253" s="146"/>
      <c r="K253" s="146"/>
    </row>
    <row r="254">
      <c r="B254" s="183"/>
      <c r="I254" s="146"/>
      <c r="J254" s="146"/>
      <c r="K254" s="146"/>
    </row>
    <row r="255">
      <c r="B255" s="183"/>
      <c r="I255" s="146"/>
      <c r="J255" s="146"/>
      <c r="K255" s="146"/>
    </row>
    <row r="256">
      <c r="B256" s="183"/>
      <c r="I256" s="146"/>
      <c r="J256" s="146"/>
      <c r="K256" s="146"/>
    </row>
    <row r="257">
      <c r="B257" s="183"/>
      <c r="I257" s="146"/>
      <c r="J257" s="146"/>
      <c r="K257" s="146"/>
    </row>
    <row r="258">
      <c r="B258" s="183"/>
      <c r="I258" s="146"/>
      <c r="J258" s="146"/>
      <c r="K258" s="146"/>
    </row>
    <row r="259">
      <c r="B259" s="183"/>
      <c r="I259" s="146"/>
      <c r="J259" s="146"/>
      <c r="K259" s="146"/>
    </row>
    <row r="260">
      <c r="B260" s="183"/>
      <c r="I260" s="146"/>
      <c r="J260" s="146"/>
      <c r="K260" s="146"/>
    </row>
    <row r="261">
      <c r="B261" s="183"/>
      <c r="I261" s="146"/>
      <c r="J261" s="146"/>
      <c r="K261" s="146"/>
    </row>
    <row r="262">
      <c r="B262" s="183"/>
      <c r="I262" s="146"/>
      <c r="J262" s="146"/>
      <c r="K262" s="146"/>
    </row>
    <row r="263">
      <c r="B263" s="183"/>
      <c r="I263" s="146"/>
      <c r="J263" s="146"/>
      <c r="K263" s="146"/>
    </row>
    <row r="264">
      <c r="B264" s="183"/>
      <c r="I264" s="146"/>
      <c r="J264" s="146"/>
      <c r="K264" s="146"/>
    </row>
    <row r="265">
      <c r="B265" s="183"/>
      <c r="I265" s="146"/>
      <c r="J265" s="146"/>
      <c r="K265" s="146"/>
    </row>
    <row r="266">
      <c r="B266" s="183"/>
      <c r="I266" s="146"/>
      <c r="J266" s="146"/>
      <c r="K266" s="146"/>
    </row>
    <row r="267">
      <c r="B267" s="183"/>
      <c r="I267" s="146"/>
      <c r="J267" s="146"/>
      <c r="K267" s="146"/>
    </row>
    <row r="268">
      <c r="B268" s="183"/>
      <c r="I268" s="146"/>
      <c r="J268" s="146"/>
      <c r="K268" s="146"/>
    </row>
    <row r="269">
      <c r="B269" s="183"/>
      <c r="I269" s="146"/>
      <c r="J269" s="146"/>
      <c r="K269" s="146"/>
    </row>
    <row r="270">
      <c r="B270" s="183"/>
      <c r="I270" s="146"/>
      <c r="J270" s="146"/>
      <c r="K270" s="146"/>
    </row>
    <row r="271">
      <c r="B271" s="183"/>
      <c r="I271" s="146"/>
      <c r="J271" s="146"/>
      <c r="K271" s="146"/>
    </row>
    <row r="272">
      <c r="B272" s="183"/>
      <c r="I272" s="146"/>
      <c r="J272" s="146"/>
      <c r="K272" s="146"/>
    </row>
    <row r="273">
      <c r="B273" s="183"/>
      <c r="I273" s="146"/>
      <c r="J273" s="146"/>
      <c r="K273" s="146"/>
    </row>
    <row r="274">
      <c r="B274" s="183"/>
      <c r="I274" s="146"/>
      <c r="J274" s="146"/>
      <c r="K274" s="146"/>
    </row>
    <row r="275">
      <c r="B275" s="183"/>
      <c r="I275" s="146"/>
      <c r="J275" s="146"/>
      <c r="K275" s="146"/>
    </row>
    <row r="276">
      <c r="B276" s="183"/>
      <c r="I276" s="146"/>
      <c r="J276" s="146"/>
      <c r="K276" s="146"/>
    </row>
    <row r="277">
      <c r="B277" s="183"/>
      <c r="I277" s="146"/>
      <c r="J277" s="146"/>
      <c r="K277" s="146"/>
    </row>
    <row r="278">
      <c r="B278" s="183"/>
      <c r="I278" s="146"/>
      <c r="J278" s="146"/>
      <c r="K278" s="146"/>
    </row>
    <row r="279">
      <c r="B279" s="183"/>
      <c r="I279" s="146"/>
      <c r="J279" s="146"/>
      <c r="K279" s="146"/>
    </row>
    <row r="280">
      <c r="B280" s="183"/>
      <c r="I280" s="146"/>
      <c r="J280" s="146"/>
      <c r="K280" s="146"/>
    </row>
    <row r="281">
      <c r="B281" s="183"/>
      <c r="I281" s="146"/>
      <c r="J281" s="146"/>
      <c r="K281" s="146"/>
    </row>
    <row r="282">
      <c r="B282" s="183"/>
      <c r="I282" s="146"/>
      <c r="J282" s="146"/>
      <c r="K282" s="146"/>
    </row>
    <row r="283">
      <c r="B283" s="183"/>
      <c r="I283" s="146"/>
      <c r="J283" s="146"/>
      <c r="K283" s="146"/>
    </row>
    <row r="284">
      <c r="B284" s="183"/>
      <c r="I284" s="146"/>
      <c r="J284" s="146"/>
      <c r="K284" s="146"/>
    </row>
    <row r="285">
      <c r="B285" s="183"/>
      <c r="I285" s="146"/>
      <c r="J285" s="146"/>
      <c r="K285" s="146"/>
    </row>
    <row r="286">
      <c r="B286" s="183"/>
      <c r="I286" s="146"/>
      <c r="J286" s="146"/>
      <c r="K286" s="146"/>
    </row>
    <row r="287">
      <c r="B287" s="183"/>
      <c r="I287" s="146"/>
      <c r="J287" s="146"/>
      <c r="K287" s="146"/>
    </row>
    <row r="288">
      <c r="B288" s="183"/>
      <c r="I288" s="146"/>
      <c r="J288" s="146"/>
      <c r="K288" s="146"/>
    </row>
    <row r="289">
      <c r="B289" s="183"/>
      <c r="I289" s="146"/>
      <c r="J289" s="146"/>
      <c r="K289" s="146"/>
    </row>
    <row r="290">
      <c r="B290" s="183"/>
      <c r="I290" s="146"/>
      <c r="J290" s="146"/>
      <c r="K290" s="146"/>
    </row>
    <row r="291">
      <c r="B291" s="183"/>
      <c r="I291" s="146"/>
      <c r="J291" s="146"/>
      <c r="K291" s="146"/>
    </row>
    <row r="292">
      <c r="B292" s="183"/>
      <c r="I292" s="146"/>
      <c r="J292" s="146"/>
      <c r="K292" s="146"/>
    </row>
    <row r="293">
      <c r="B293" s="183"/>
      <c r="I293" s="146"/>
      <c r="J293" s="146"/>
      <c r="K293" s="146"/>
    </row>
    <row r="294">
      <c r="B294" s="183"/>
      <c r="I294" s="146"/>
      <c r="J294" s="146"/>
      <c r="K294" s="146"/>
    </row>
    <row r="295">
      <c r="B295" s="183"/>
      <c r="I295" s="146"/>
      <c r="J295" s="146"/>
      <c r="K295" s="146"/>
    </row>
    <row r="296">
      <c r="B296" s="183"/>
      <c r="I296" s="146"/>
      <c r="J296" s="146"/>
      <c r="K296" s="146"/>
    </row>
    <row r="297">
      <c r="B297" s="183"/>
      <c r="I297" s="146"/>
      <c r="J297" s="146"/>
      <c r="K297" s="146"/>
    </row>
    <row r="298">
      <c r="B298" s="183"/>
      <c r="I298" s="146"/>
      <c r="J298" s="146"/>
      <c r="K298" s="146"/>
    </row>
    <row r="299">
      <c r="B299" s="183"/>
      <c r="I299" s="146"/>
      <c r="J299" s="146"/>
      <c r="K299" s="146"/>
    </row>
    <row r="300">
      <c r="B300" s="183"/>
      <c r="I300" s="146"/>
      <c r="J300" s="146"/>
      <c r="K300" s="146"/>
    </row>
    <row r="301">
      <c r="B301" s="183"/>
      <c r="I301" s="146"/>
      <c r="J301" s="146"/>
      <c r="K301" s="146"/>
    </row>
    <row r="302">
      <c r="B302" s="183"/>
      <c r="I302" s="146"/>
      <c r="J302" s="146"/>
      <c r="K302" s="146"/>
    </row>
    <row r="303">
      <c r="B303" s="183"/>
      <c r="I303" s="146"/>
      <c r="J303" s="146"/>
      <c r="K303" s="146"/>
    </row>
    <row r="304">
      <c r="B304" s="183"/>
      <c r="I304" s="146"/>
      <c r="J304" s="146"/>
      <c r="K304" s="146"/>
    </row>
    <row r="305">
      <c r="B305" s="183"/>
      <c r="I305" s="146"/>
      <c r="J305" s="146"/>
      <c r="K305" s="146"/>
    </row>
    <row r="306">
      <c r="B306" s="183"/>
      <c r="I306" s="146"/>
      <c r="J306" s="146"/>
      <c r="K306" s="146"/>
    </row>
    <row r="307">
      <c r="B307" s="183"/>
      <c r="I307" s="146"/>
      <c r="J307" s="146"/>
      <c r="K307" s="146"/>
    </row>
    <row r="308">
      <c r="B308" s="183"/>
      <c r="I308" s="146"/>
      <c r="J308" s="146"/>
      <c r="K308" s="146"/>
    </row>
    <row r="309">
      <c r="B309" s="183"/>
      <c r="I309" s="146"/>
      <c r="J309" s="146"/>
      <c r="K309" s="146"/>
    </row>
    <row r="310">
      <c r="B310" s="183"/>
      <c r="I310" s="146"/>
      <c r="J310" s="146"/>
      <c r="K310" s="146"/>
    </row>
    <row r="311">
      <c r="B311" s="183"/>
      <c r="I311" s="146"/>
      <c r="J311" s="146"/>
      <c r="K311" s="146"/>
    </row>
    <row r="312">
      <c r="B312" s="183"/>
      <c r="I312" s="146"/>
      <c r="J312" s="146"/>
      <c r="K312" s="146"/>
    </row>
    <row r="313">
      <c r="B313" s="183"/>
      <c r="I313" s="146"/>
      <c r="J313" s="146"/>
      <c r="K313" s="146"/>
    </row>
    <row r="314">
      <c r="B314" s="183"/>
      <c r="I314" s="146"/>
      <c r="J314" s="146"/>
      <c r="K314" s="146"/>
    </row>
    <row r="315">
      <c r="B315" s="183"/>
      <c r="I315" s="146"/>
      <c r="J315" s="146"/>
      <c r="K315" s="146"/>
    </row>
    <row r="316">
      <c r="B316" s="183"/>
      <c r="I316" s="146"/>
      <c r="J316" s="146"/>
      <c r="K316" s="146"/>
    </row>
    <row r="317">
      <c r="B317" s="183"/>
      <c r="I317" s="146"/>
      <c r="J317" s="146"/>
      <c r="K317" s="146"/>
    </row>
    <row r="318">
      <c r="B318" s="183"/>
      <c r="I318" s="146"/>
      <c r="J318" s="146"/>
      <c r="K318" s="146"/>
    </row>
    <row r="319">
      <c r="B319" s="183"/>
      <c r="I319" s="146"/>
      <c r="J319" s="146"/>
      <c r="K319" s="146"/>
    </row>
    <row r="320">
      <c r="B320" s="183"/>
      <c r="I320" s="146"/>
      <c r="J320" s="146"/>
      <c r="K320" s="146"/>
    </row>
    <row r="321">
      <c r="B321" s="183"/>
      <c r="I321" s="146"/>
      <c r="J321" s="146"/>
      <c r="K321" s="146"/>
    </row>
    <row r="322">
      <c r="B322" s="183"/>
      <c r="I322" s="146"/>
      <c r="J322" s="146"/>
      <c r="K322" s="146"/>
    </row>
    <row r="323">
      <c r="B323" s="183"/>
      <c r="I323" s="146"/>
      <c r="J323" s="146"/>
      <c r="K323" s="146"/>
    </row>
    <row r="324">
      <c r="B324" s="183"/>
      <c r="I324" s="146"/>
      <c r="J324" s="146"/>
      <c r="K324" s="146"/>
    </row>
    <row r="325">
      <c r="B325" s="183"/>
      <c r="I325" s="146"/>
      <c r="J325" s="146"/>
      <c r="K325" s="146"/>
    </row>
    <row r="326">
      <c r="B326" s="183"/>
      <c r="I326" s="146"/>
      <c r="J326" s="146"/>
      <c r="K326" s="146"/>
    </row>
    <row r="327">
      <c r="B327" s="183"/>
      <c r="I327" s="146"/>
      <c r="J327" s="146"/>
      <c r="K327" s="146"/>
    </row>
    <row r="328">
      <c r="B328" s="183"/>
      <c r="I328" s="146"/>
      <c r="J328" s="146"/>
      <c r="K328" s="146"/>
    </row>
    <row r="329">
      <c r="B329" s="183"/>
      <c r="I329" s="146"/>
      <c r="J329" s="146"/>
      <c r="K329" s="146"/>
    </row>
    <row r="330">
      <c r="B330" s="183"/>
      <c r="I330" s="146"/>
      <c r="J330" s="146"/>
      <c r="K330" s="146"/>
    </row>
    <row r="331">
      <c r="B331" s="183"/>
      <c r="I331" s="146"/>
      <c r="J331" s="146"/>
      <c r="K331" s="146"/>
    </row>
    <row r="332">
      <c r="B332" s="183"/>
      <c r="I332" s="146"/>
      <c r="J332" s="146"/>
      <c r="K332" s="146"/>
    </row>
    <row r="333">
      <c r="B333" s="183"/>
      <c r="I333" s="146"/>
      <c r="J333" s="146"/>
      <c r="K333" s="146"/>
    </row>
    <row r="334">
      <c r="B334" s="183"/>
      <c r="I334" s="146"/>
      <c r="J334" s="146"/>
      <c r="K334" s="146"/>
    </row>
    <row r="335">
      <c r="B335" s="183"/>
      <c r="I335" s="146"/>
      <c r="J335" s="146"/>
      <c r="K335" s="146"/>
    </row>
    <row r="336">
      <c r="B336" s="183"/>
      <c r="I336" s="146"/>
      <c r="J336" s="146"/>
      <c r="K336" s="146"/>
    </row>
    <row r="337">
      <c r="B337" s="183"/>
      <c r="I337" s="146"/>
      <c r="J337" s="146"/>
      <c r="K337" s="146"/>
    </row>
    <row r="338">
      <c r="B338" s="183"/>
      <c r="I338" s="146"/>
      <c r="J338" s="146"/>
      <c r="K338" s="146"/>
    </row>
    <row r="339">
      <c r="B339" s="183"/>
      <c r="I339" s="146"/>
      <c r="J339" s="146"/>
      <c r="K339" s="146"/>
    </row>
    <row r="340">
      <c r="B340" s="183"/>
      <c r="I340" s="146"/>
      <c r="J340" s="146"/>
      <c r="K340" s="146"/>
    </row>
    <row r="341">
      <c r="B341" s="183"/>
      <c r="I341" s="146"/>
      <c r="J341" s="146"/>
      <c r="K341" s="146"/>
    </row>
    <row r="342">
      <c r="B342" s="183"/>
      <c r="I342" s="146"/>
      <c r="J342" s="146"/>
      <c r="K342" s="146"/>
    </row>
    <row r="343">
      <c r="B343" s="183"/>
      <c r="I343" s="146"/>
      <c r="J343" s="146"/>
      <c r="K343" s="146"/>
    </row>
    <row r="344">
      <c r="B344" s="183"/>
      <c r="I344" s="146"/>
      <c r="J344" s="146"/>
      <c r="K344" s="146"/>
    </row>
    <row r="345">
      <c r="B345" s="183"/>
      <c r="I345" s="146"/>
      <c r="J345" s="146"/>
      <c r="K345" s="146"/>
    </row>
    <row r="346">
      <c r="B346" s="183"/>
      <c r="I346" s="146"/>
      <c r="J346" s="146"/>
      <c r="K346" s="146"/>
    </row>
    <row r="347">
      <c r="B347" s="183"/>
      <c r="I347" s="146"/>
      <c r="J347" s="146"/>
      <c r="K347" s="146"/>
    </row>
    <row r="348">
      <c r="B348" s="183"/>
      <c r="I348" s="146"/>
      <c r="J348" s="146"/>
      <c r="K348" s="146"/>
    </row>
    <row r="349">
      <c r="B349" s="183"/>
      <c r="I349" s="146"/>
      <c r="J349" s="146"/>
      <c r="K349" s="146"/>
    </row>
    <row r="350">
      <c r="B350" s="183"/>
      <c r="I350" s="146"/>
      <c r="J350" s="146"/>
      <c r="K350" s="146"/>
    </row>
    <row r="351">
      <c r="B351" s="183"/>
      <c r="I351" s="146"/>
      <c r="J351" s="146"/>
      <c r="K351" s="146"/>
    </row>
    <row r="352">
      <c r="B352" s="183"/>
      <c r="I352" s="146"/>
      <c r="J352" s="146"/>
      <c r="K352" s="146"/>
    </row>
    <row r="353">
      <c r="B353" s="183"/>
      <c r="I353" s="146"/>
      <c r="J353" s="146"/>
      <c r="K353" s="146"/>
    </row>
    <row r="354">
      <c r="B354" s="183"/>
      <c r="I354" s="146"/>
      <c r="J354" s="146"/>
      <c r="K354" s="146"/>
    </row>
    <row r="355">
      <c r="B355" s="183"/>
      <c r="I355" s="146"/>
      <c r="J355" s="146"/>
      <c r="K355" s="146"/>
    </row>
    <row r="356">
      <c r="B356" s="183"/>
      <c r="I356" s="146"/>
      <c r="J356" s="146"/>
      <c r="K356" s="146"/>
    </row>
    <row r="357">
      <c r="B357" s="183"/>
      <c r="I357" s="146"/>
      <c r="J357" s="146"/>
      <c r="K357" s="146"/>
    </row>
    <row r="358">
      <c r="B358" s="183"/>
      <c r="I358" s="146"/>
      <c r="J358" s="146"/>
      <c r="K358" s="146"/>
    </row>
    <row r="359">
      <c r="B359" s="183"/>
      <c r="I359" s="146"/>
      <c r="J359" s="146"/>
      <c r="K359" s="146"/>
    </row>
    <row r="360">
      <c r="B360" s="183"/>
      <c r="I360" s="146"/>
      <c r="J360" s="146"/>
      <c r="K360" s="146"/>
    </row>
    <row r="361">
      <c r="B361" s="183"/>
      <c r="I361" s="146"/>
      <c r="J361" s="146"/>
      <c r="K361" s="146"/>
    </row>
    <row r="362">
      <c r="B362" s="183"/>
      <c r="I362" s="146"/>
      <c r="J362" s="146"/>
      <c r="K362" s="146"/>
    </row>
    <row r="363">
      <c r="B363" s="183"/>
      <c r="I363" s="146"/>
      <c r="J363" s="146"/>
      <c r="K363" s="146"/>
    </row>
    <row r="364">
      <c r="B364" s="183"/>
      <c r="I364" s="146"/>
      <c r="J364" s="146"/>
      <c r="K364" s="146"/>
    </row>
    <row r="365">
      <c r="B365" s="183"/>
      <c r="I365" s="146"/>
      <c r="J365" s="146"/>
      <c r="K365" s="146"/>
    </row>
    <row r="366">
      <c r="B366" s="183"/>
      <c r="I366" s="146"/>
      <c r="J366" s="146"/>
      <c r="K366" s="146"/>
    </row>
    <row r="367">
      <c r="B367" s="183"/>
      <c r="I367" s="146"/>
      <c r="J367" s="146"/>
      <c r="K367" s="146"/>
    </row>
    <row r="368">
      <c r="B368" s="183"/>
      <c r="I368" s="146"/>
      <c r="J368" s="146"/>
      <c r="K368" s="146"/>
    </row>
    <row r="369">
      <c r="B369" s="183"/>
      <c r="I369" s="146"/>
      <c r="J369" s="146"/>
      <c r="K369" s="146"/>
    </row>
    <row r="370">
      <c r="B370" s="183"/>
      <c r="I370" s="146"/>
      <c r="J370" s="146"/>
      <c r="K370" s="146"/>
    </row>
    <row r="371">
      <c r="B371" s="183"/>
      <c r="I371" s="146"/>
      <c r="J371" s="146"/>
      <c r="K371" s="146"/>
    </row>
    <row r="372">
      <c r="B372" s="183"/>
      <c r="I372" s="146"/>
      <c r="J372" s="146"/>
      <c r="K372" s="146"/>
    </row>
    <row r="373">
      <c r="B373" s="183"/>
      <c r="I373" s="146"/>
      <c r="J373" s="146"/>
      <c r="K373" s="146"/>
    </row>
    <row r="374">
      <c r="B374" s="183"/>
      <c r="I374" s="146"/>
      <c r="J374" s="146"/>
      <c r="K374" s="146"/>
    </row>
    <row r="375">
      <c r="B375" s="183"/>
      <c r="I375" s="146"/>
      <c r="J375" s="146"/>
      <c r="K375" s="146"/>
    </row>
    <row r="376">
      <c r="B376" s="183"/>
      <c r="I376" s="146"/>
      <c r="J376" s="146"/>
      <c r="K376" s="146"/>
    </row>
    <row r="377">
      <c r="B377" s="183"/>
      <c r="I377" s="146"/>
      <c r="J377" s="146"/>
      <c r="K377" s="146"/>
    </row>
    <row r="378">
      <c r="B378" s="183"/>
      <c r="I378" s="146"/>
      <c r="J378" s="146"/>
      <c r="K378" s="146"/>
    </row>
    <row r="379">
      <c r="B379" s="183"/>
      <c r="I379" s="146"/>
      <c r="J379" s="146"/>
      <c r="K379" s="146"/>
    </row>
    <row r="380">
      <c r="B380" s="183"/>
      <c r="I380" s="146"/>
      <c r="J380" s="146"/>
      <c r="K380" s="146"/>
    </row>
    <row r="381">
      <c r="B381" s="183"/>
      <c r="I381" s="146"/>
      <c r="J381" s="146"/>
      <c r="K381" s="146"/>
    </row>
    <row r="382">
      <c r="B382" s="183"/>
      <c r="I382" s="146"/>
      <c r="J382" s="146"/>
      <c r="K382" s="146"/>
    </row>
    <row r="383">
      <c r="B383" s="183"/>
      <c r="I383" s="146"/>
      <c r="J383" s="146"/>
      <c r="K383" s="146"/>
    </row>
    <row r="384">
      <c r="B384" s="183"/>
      <c r="I384" s="146"/>
      <c r="J384" s="146"/>
      <c r="K384" s="146"/>
    </row>
    <row r="385">
      <c r="B385" s="183"/>
      <c r="I385" s="146"/>
      <c r="J385" s="146"/>
      <c r="K385" s="146"/>
    </row>
    <row r="386">
      <c r="B386" s="183"/>
      <c r="I386" s="146"/>
      <c r="J386" s="146"/>
      <c r="K386" s="146"/>
    </row>
    <row r="387">
      <c r="B387" s="183"/>
      <c r="I387" s="146"/>
      <c r="J387" s="146"/>
      <c r="K387" s="146"/>
    </row>
    <row r="388">
      <c r="B388" s="183"/>
      <c r="I388" s="146"/>
      <c r="J388" s="146"/>
      <c r="K388" s="146"/>
    </row>
    <row r="389">
      <c r="B389" s="183"/>
      <c r="I389" s="146"/>
      <c r="J389" s="146"/>
      <c r="K389" s="146"/>
    </row>
    <row r="390">
      <c r="B390" s="183"/>
      <c r="I390" s="146"/>
      <c r="J390" s="146"/>
      <c r="K390" s="146"/>
    </row>
    <row r="391">
      <c r="B391" s="183"/>
      <c r="I391" s="146"/>
      <c r="J391" s="146"/>
      <c r="K391" s="146"/>
    </row>
    <row r="392">
      <c r="B392" s="183"/>
      <c r="I392" s="146"/>
      <c r="J392" s="146"/>
      <c r="K392" s="146"/>
    </row>
    <row r="393">
      <c r="B393" s="183"/>
      <c r="I393" s="146"/>
      <c r="J393" s="146"/>
      <c r="K393" s="146"/>
    </row>
    <row r="394">
      <c r="B394" s="183"/>
      <c r="I394" s="146"/>
      <c r="J394" s="146"/>
      <c r="K394" s="146"/>
    </row>
    <row r="395">
      <c r="B395" s="183"/>
      <c r="I395" s="146"/>
      <c r="J395" s="146"/>
      <c r="K395" s="146"/>
    </row>
    <row r="396">
      <c r="B396" s="183"/>
      <c r="I396" s="146"/>
      <c r="J396" s="146"/>
      <c r="K396" s="146"/>
    </row>
    <row r="397">
      <c r="B397" s="183"/>
      <c r="I397" s="146"/>
      <c r="J397" s="146"/>
      <c r="K397" s="146"/>
    </row>
    <row r="398">
      <c r="B398" s="183"/>
      <c r="I398" s="146"/>
      <c r="J398" s="146"/>
      <c r="K398" s="146"/>
    </row>
    <row r="399">
      <c r="B399" s="183"/>
      <c r="I399" s="146"/>
      <c r="J399" s="146"/>
      <c r="K399" s="146"/>
    </row>
    <row r="400">
      <c r="B400" s="183"/>
      <c r="I400" s="146"/>
      <c r="J400" s="146"/>
      <c r="K400" s="146"/>
    </row>
    <row r="401">
      <c r="B401" s="183"/>
      <c r="I401" s="146"/>
      <c r="J401" s="146"/>
      <c r="K401" s="146"/>
    </row>
    <row r="402">
      <c r="B402" s="183"/>
      <c r="I402" s="146"/>
      <c r="J402" s="146"/>
      <c r="K402" s="146"/>
    </row>
    <row r="403">
      <c r="B403" s="183"/>
      <c r="I403" s="146"/>
      <c r="J403" s="146"/>
      <c r="K403" s="146"/>
    </row>
    <row r="404">
      <c r="B404" s="183"/>
      <c r="I404" s="146"/>
      <c r="J404" s="146"/>
      <c r="K404" s="146"/>
    </row>
    <row r="405">
      <c r="B405" s="183"/>
      <c r="I405" s="146"/>
      <c r="J405" s="146"/>
      <c r="K405" s="146"/>
    </row>
    <row r="406">
      <c r="B406" s="183"/>
      <c r="I406" s="146"/>
      <c r="J406" s="146"/>
      <c r="K406" s="146"/>
    </row>
    <row r="407">
      <c r="B407" s="183"/>
      <c r="I407" s="146"/>
      <c r="J407" s="146"/>
      <c r="K407" s="146"/>
    </row>
    <row r="408">
      <c r="B408" s="183"/>
      <c r="I408" s="146"/>
      <c r="J408" s="146"/>
      <c r="K408" s="146"/>
    </row>
    <row r="409">
      <c r="B409" s="183"/>
      <c r="I409" s="146"/>
      <c r="J409" s="146"/>
      <c r="K409" s="146"/>
    </row>
    <row r="410">
      <c r="B410" s="183"/>
      <c r="I410" s="146"/>
      <c r="J410" s="146"/>
      <c r="K410" s="146"/>
    </row>
    <row r="411">
      <c r="B411" s="183"/>
      <c r="I411" s="146"/>
      <c r="J411" s="146"/>
      <c r="K411" s="146"/>
    </row>
    <row r="412">
      <c r="B412" s="183"/>
      <c r="I412" s="146"/>
      <c r="J412" s="146"/>
      <c r="K412" s="146"/>
    </row>
    <row r="413">
      <c r="B413" s="183"/>
      <c r="I413" s="146"/>
      <c r="J413" s="146"/>
      <c r="K413" s="146"/>
    </row>
    <row r="414">
      <c r="B414" s="183"/>
      <c r="I414" s="146"/>
      <c r="J414" s="146"/>
      <c r="K414" s="146"/>
    </row>
    <row r="415">
      <c r="B415" s="183"/>
      <c r="I415" s="146"/>
      <c r="J415" s="146"/>
      <c r="K415" s="146"/>
    </row>
    <row r="416">
      <c r="B416" s="183"/>
      <c r="I416" s="146"/>
      <c r="J416" s="146"/>
      <c r="K416" s="146"/>
    </row>
    <row r="417">
      <c r="B417" s="183"/>
      <c r="I417" s="146"/>
      <c r="J417" s="146"/>
      <c r="K417" s="146"/>
    </row>
    <row r="418">
      <c r="B418" s="183"/>
      <c r="I418" s="146"/>
      <c r="J418" s="146"/>
      <c r="K418" s="146"/>
    </row>
    <row r="419">
      <c r="B419" s="183"/>
      <c r="I419" s="146"/>
      <c r="J419" s="146"/>
      <c r="K419" s="146"/>
    </row>
    <row r="420">
      <c r="B420" s="183"/>
      <c r="I420" s="146"/>
      <c r="J420" s="146"/>
      <c r="K420" s="146"/>
    </row>
    <row r="421">
      <c r="B421" s="183"/>
      <c r="I421" s="146"/>
      <c r="J421" s="146"/>
      <c r="K421" s="146"/>
    </row>
    <row r="422">
      <c r="B422" s="183"/>
      <c r="I422" s="146"/>
      <c r="J422" s="146"/>
      <c r="K422" s="146"/>
    </row>
    <row r="423">
      <c r="B423" s="183"/>
      <c r="I423" s="146"/>
      <c r="J423" s="146"/>
      <c r="K423" s="146"/>
    </row>
    <row r="424">
      <c r="B424" s="183"/>
      <c r="I424" s="146"/>
      <c r="J424" s="146"/>
      <c r="K424" s="146"/>
    </row>
    <row r="425">
      <c r="B425" s="183"/>
      <c r="I425" s="146"/>
      <c r="J425" s="146"/>
      <c r="K425" s="146"/>
    </row>
    <row r="426">
      <c r="B426" s="183"/>
      <c r="I426" s="146"/>
      <c r="J426" s="146"/>
      <c r="K426" s="146"/>
    </row>
    <row r="427">
      <c r="B427" s="183"/>
      <c r="I427" s="146"/>
      <c r="J427" s="146"/>
      <c r="K427" s="146"/>
    </row>
    <row r="428">
      <c r="B428" s="183"/>
      <c r="I428" s="146"/>
      <c r="J428" s="146"/>
      <c r="K428" s="146"/>
    </row>
    <row r="429">
      <c r="B429" s="183"/>
      <c r="I429" s="146"/>
      <c r="J429" s="146"/>
      <c r="K429" s="146"/>
    </row>
    <row r="430">
      <c r="B430" s="183"/>
      <c r="I430" s="146"/>
      <c r="J430" s="146"/>
      <c r="K430" s="146"/>
    </row>
    <row r="431">
      <c r="B431" s="183"/>
      <c r="I431" s="146"/>
      <c r="J431" s="146"/>
      <c r="K431" s="146"/>
    </row>
    <row r="432">
      <c r="B432" s="183"/>
      <c r="I432" s="146"/>
      <c r="J432" s="146"/>
      <c r="K432" s="146"/>
    </row>
    <row r="433">
      <c r="B433" s="183"/>
      <c r="I433" s="146"/>
      <c r="J433" s="146"/>
      <c r="K433" s="146"/>
    </row>
    <row r="434">
      <c r="B434" s="183"/>
      <c r="I434" s="146"/>
      <c r="J434" s="146"/>
      <c r="K434" s="146"/>
    </row>
    <row r="435">
      <c r="B435" s="183"/>
      <c r="I435" s="146"/>
      <c r="J435" s="146"/>
      <c r="K435" s="146"/>
    </row>
    <row r="436">
      <c r="B436" s="183"/>
      <c r="I436" s="146"/>
      <c r="J436" s="146"/>
      <c r="K436" s="146"/>
    </row>
    <row r="437">
      <c r="B437" s="183"/>
      <c r="I437" s="146"/>
      <c r="J437" s="146"/>
      <c r="K437" s="146"/>
    </row>
    <row r="438">
      <c r="B438" s="183"/>
      <c r="I438" s="146"/>
      <c r="J438" s="146"/>
      <c r="K438" s="146"/>
    </row>
    <row r="439">
      <c r="B439" s="183"/>
      <c r="I439" s="146"/>
      <c r="J439" s="146"/>
      <c r="K439" s="146"/>
    </row>
    <row r="440">
      <c r="B440" s="183"/>
      <c r="I440" s="146"/>
      <c r="J440" s="146"/>
      <c r="K440" s="146"/>
    </row>
    <row r="441">
      <c r="B441" s="183"/>
      <c r="I441" s="146"/>
      <c r="J441" s="146"/>
      <c r="K441" s="146"/>
    </row>
    <row r="442">
      <c r="B442" s="183"/>
      <c r="I442" s="146"/>
      <c r="J442" s="146"/>
      <c r="K442" s="146"/>
    </row>
    <row r="443">
      <c r="B443" s="183"/>
      <c r="I443" s="146"/>
      <c r="J443" s="146"/>
      <c r="K443" s="146"/>
    </row>
    <row r="444">
      <c r="B444" s="183"/>
      <c r="I444" s="146"/>
      <c r="J444" s="146"/>
      <c r="K444" s="146"/>
    </row>
    <row r="445">
      <c r="B445" s="183"/>
      <c r="I445" s="146"/>
      <c r="J445" s="146"/>
      <c r="K445" s="146"/>
    </row>
    <row r="446">
      <c r="B446" s="183"/>
      <c r="I446" s="146"/>
      <c r="J446" s="146"/>
      <c r="K446" s="146"/>
    </row>
    <row r="447">
      <c r="B447" s="183"/>
      <c r="I447" s="146"/>
      <c r="J447" s="146"/>
      <c r="K447" s="146"/>
    </row>
    <row r="448">
      <c r="B448" s="183"/>
      <c r="I448" s="146"/>
      <c r="J448" s="146"/>
      <c r="K448" s="146"/>
    </row>
    <row r="449">
      <c r="B449" s="183"/>
      <c r="I449" s="146"/>
      <c r="J449" s="146"/>
      <c r="K449" s="146"/>
    </row>
    <row r="450">
      <c r="B450" s="183"/>
      <c r="I450" s="146"/>
      <c r="J450" s="146"/>
      <c r="K450" s="146"/>
    </row>
    <row r="451">
      <c r="B451" s="183"/>
      <c r="I451" s="146"/>
      <c r="J451" s="146"/>
      <c r="K451" s="146"/>
    </row>
    <row r="452">
      <c r="B452" s="183"/>
      <c r="I452" s="146"/>
      <c r="J452" s="146"/>
      <c r="K452" s="146"/>
    </row>
    <row r="453">
      <c r="B453" s="183"/>
      <c r="I453" s="146"/>
      <c r="J453" s="146"/>
      <c r="K453" s="146"/>
    </row>
    <row r="454">
      <c r="B454" s="183"/>
      <c r="I454" s="146"/>
      <c r="J454" s="146"/>
      <c r="K454" s="146"/>
    </row>
    <row r="455">
      <c r="B455" s="183"/>
      <c r="I455" s="146"/>
      <c r="J455" s="146"/>
      <c r="K455" s="146"/>
    </row>
    <row r="456">
      <c r="B456" s="183"/>
      <c r="I456" s="146"/>
      <c r="J456" s="146"/>
      <c r="K456" s="146"/>
    </row>
    <row r="457">
      <c r="B457" s="183"/>
      <c r="I457" s="146"/>
      <c r="J457" s="146"/>
      <c r="K457" s="146"/>
    </row>
    <row r="458">
      <c r="B458" s="183"/>
      <c r="I458" s="146"/>
      <c r="J458" s="146"/>
      <c r="K458" s="146"/>
    </row>
    <row r="459">
      <c r="B459" s="183"/>
      <c r="I459" s="146"/>
      <c r="J459" s="146"/>
      <c r="K459" s="146"/>
    </row>
    <row r="460">
      <c r="B460" s="183"/>
      <c r="I460" s="146"/>
      <c r="J460" s="146"/>
      <c r="K460" s="146"/>
    </row>
    <row r="461">
      <c r="B461" s="183"/>
      <c r="I461" s="146"/>
      <c r="J461" s="146"/>
      <c r="K461" s="146"/>
    </row>
    <row r="462">
      <c r="B462" s="183"/>
      <c r="I462" s="146"/>
      <c r="J462" s="146"/>
      <c r="K462" s="146"/>
    </row>
    <row r="463">
      <c r="B463" s="183"/>
      <c r="I463" s="146"/>
      <c r="J463" s="146"/>
      <c r="K463" s="146"/>
    </row>
    <row r="464">
      <c r="B464" s="183"/>
      <c r="I464" s="146"/>
      <c r="J464" s="146"/>
      <c r="K464" s="146"/>
    </row>
    <row r="465">
      <c r="B465" s="183"/>
      <c r="I465" s="146"/>
      <c r="J465" s="146"/>
      <c r="K465" s="146"/>
    </row>
    <row r="466">
      <c r="B466" s="183"/>
      <c r="I466" s="146"/>
      <c r="J466" s="146"/>
      <c r="K466" s="146"/>
    </row>
    <row r="467">
      <c r="B467" s="183"/>
      <c r="I467" s="146"/>
      <c r="J467" s="146"/>
      <c r="K467" s="146"/>
    </row>
    <row r="468">
      <c r="B468" s="183"/>
      <c r="I468" s="146"/>
      <c r="J468" s="146"/>
      <c r="K468" s="146"/>
    </row>
    <row r="469">
      <c r="B469" s="183"/>
      <c r="I469" s="146"/>
      <c r="J469" s="146"/>
      <c r="K469" s="146"/>
    </row>
    <row r="470">
      <c r="B470" s="183"/>
      <c r="I470" s="146"/>
      <c r="J470" s="146"/>
      <c r="K470" s="146"/>
    </row>
    <row r="471">
      <c r="B471" s="183"/>
      <c r="I471" s="146"/>
      <c r="J471" s="146"/>
      <c r="K471" s="146"/>
    </row>
    <row r="472">
      <c r="B472" s="183"/>
      <c r="I472" s="146"/>
      <c r="J472" s="146"/>
      <c r="K472" s="146"/>
    </row>
    <row r="473">
      <c r="B473" s="183"/>
      <c r="I473" s="146"/>
      <c r="J473" s="146"/>
      <c r="K473" s="146"/>
    </row>
    <row r="474">
      <c r="B474" s="183"/>
      <c r="I474" s="146"/>
      <c r="J474" s="146"/>
      <c r="K474" s="146"/>
    </row>
    <row r="475">
      <c r="B475" s="183"/>
      <c r="I475" s="146"/>
      <c r="J475" s="146"/>
      <c r="K475" s="146"/>
    </row>
    <row r="476">
      <c r="B476" s="183"/>
      <c r="I476" s="146"/>
      <c r="J476" s="146"/>
      <c r="K476" s="146"/>
    </row>
    <row r="477">
      <c r="B477" s="183"/>
      <c r="I477" s="146"/>
      <c r="J477" s="146"/>
      <c r="K477" s="146"/>
    </row>
    <row r="478">
      <c r="B478" s="183"/>
      <c r="I478" s="146"/>
      <c r="J478" s="146"/>
      <c r="K478" s="146"/>
    </row>
    <row r="479">
      <c r="B479" s="183"/>
      <c r="I479" s="146"/>
      <c r="J479" s="146"/>
      <c r="K479" s="146"/>
    </row>
    <row r="480">
      <c r="B480" s="183"/>
      <c r="I480" s="146"/>
      <c r="J480" s="146"/>
      <c r="K480" s="146"/>
    </row>
    <row r="481">
      <c r="B481" s="183"/>
      <c r="I481" s="146"/>
      <c r="J481" s="146"/>
      <c r="K481" s="146"/>
    </row>
    <row r="482">
      <c r="B482" s="183"/>
      <c r="I482" s="146"/>
      <c r="J482" s="146"/>
      <c r="K482" s="146"/>
    </row>
    <row r="483">
      <c r="B483" s="183"/>
      <c r="I483" s="146"/>
      <c r="J483" s="146"/>
      <c r="K483" s="146"/>
    </row>
    <row r="484">
      <c r="B484" s="183"/>
      <c r="I484" s="146"/>
      <c r="J484" s="146"/>
      <c r="K484" s="146"/>
    </row>
    <row r="485">
      <c r="B485" s="183"/>
      <c r="I485" s="146"/>
      <c r="J485" s="146"/>
      <c r="K485" s="146"/>
    </row>
    <row r="486">
      <c r="B486" s="183"/>
      <c r="I486" s="146"/>
      <c r="J486" s="146"/>
      <c r="K486" s="146"/>
    </row>
    <row r="487">
      <c r="B487" s="183"/>
      <c r="I487" s="146"/>
      <c r="J487" s="146"/>
      <c r="K487" s="146"/>
    </row>
    <row r="488">
      <c r="B488" s="183"/>
      <c r="I488" s="146"/>
      <c r="J488" s="146"/>
      <c r="K488" s="146"/>
    </row>
    <row r="489">
      <c r="B489" s="183"/>
      <c r="I489" s="146"/>
      <c r="J489" s="146"/>
      <c r="K489" s="146"/>
    </row>
    <row r="490">
      <c r="B490" s="183"/>
      <c r="I490" s="146"/>
      <c r="J490" s="146"/>
      <c r="K490" s="146"/>
    </row>
    <row r="491">
      <c r="B491" s="183"/>
      <c r="I491" s="146"/>
      <c r="J491" s="146"/>
      <c r="K491" s="146"/>
    </row>
    <row r="492">
      <c r="B492" s="183"/>
      <c r="I492" s="146"/>
      <c r="J492" s="146"/>
      <c r="K492" s="146"/>
    </row>
    <row r="493">
      <c r="B493" s="183"/>
      <c r="I493" s="146"/>
      <c r="J493" s="146"/>
      <c r="K493" s="146"/>
    </row>
    <row r="494">
      <c r="B494" s="183"/>
      <c r="I494" s="146"/>
      <c r="J494" s="146"/>
      <c r="K494" s="146"/>
    </row>
    <row r="495">
      <c r="B495" s="183"/>
      <c r="I495" s="146"/>
      <c r="J495" s="146"/>
      <c r="K495" s="146"/>
    </row>
    <row r="496">
      <c r="B496" s="183"/>
      <c r="I496" s="146"/>
      <c r="J496" s="146"/>
      <c r="K496" s="146"/>
    </row>
    <row r="497">
      <c r="B497" s="183"/>
      <c r="I497" s="146"/>
      <c r="J497" s="146"/>
      <c r="K497" s="146"/>
    </row>
    <row r="498">
      <c r="B498" s="183"/>
      <c r="I498" s="146"/>
      <c r="J498" s="146"/>
      <c r="K498" s="146"/>
    </row>
    <row r="499">
      <c r="B499" s="183"/>
      <c r="I499" s="146"/>
      <c r="J499" s="146"/>
      <c r="K499" s="146"/>
    </row>
    <row r="500">
      <c r="B500" s="183"/>
      <c r="I500" s="146"/>
      <c r="J500" s="146"/>
      <c r="K500" s="146"/>
    </row>
    <row r="501">
      <c r="B501" s="183"/>
      <c r="I501" s="146"/>
      <c r="J501" s="146"/>
      <c r="K501" s="146"/>
    </row>
    <row r="502">
      <c r="B502" s="183"/>
      <c r="I502" s="146"/>
      <c r="J502" s="146"/>
      <c r="K502" s="146"/>
    </row>
    <row r="503">
      <c r="B503" s="183"/>
      <c r="I503" s="146"/>
      <c r="J503" s="146"/>
      <c r="K503" s="146"/>
    </row>
    <row r="504">
      <c r="B504" s="183"/>
      <c r="I504" s="146"/>
      <c r="J504" s="146"/>
      <c r="K504" s="146"/>
    </row>
    <row r="505">
      <c r="B505" s="183"/>
      <c r="I505" s="146"/>
      <c r="J505" s="146"/>
      <c r="K505" s="146"/>
    </row>
    <row r="506">
      <c r="B506" s="183"/>
      <c r="I506" s="146"/>
      <c r="J506" s="146"/>
      <c r="K506" s="146"/>
    </row>
    <row r="507">
      <c r="B507" s="183"/>
      <c r="I507" s="146"/>
      <c r="J507" s="146"/>
      <c r="K507" s="146"/>
    </row>
    <row r="508">
      <c r="B508" s="183"/>
      <c r="I508" s="146"/>
      <c r="J508" s="146"/>
      <c r="K508" s="146"/>
    </row>
    <row r="509">
      <c r="B509" s="183"/>
      <c r="I509" s="146"/>
      <c r="J509" s="146"/>
      <c r="K509" s="146"/>
    </row>
    <row r="510">
      <c r="B510" s="183"/>
      <c r="I510" s="146"/>
      <c r="J510" s="146"/>
      <c r="K510" s="146"/>
    </row>
    <row r="511">
      <c r="B511" s="183"/>
      <c r="I511" s="146"/>
      <c r="J511" s="146"/>
      <c r="K511" s="146"/>
    </row>
    <row r="512">
      <c r="B512" s="183"/>
      <c r="I512" s="146"/>
      <c r="J512" s="146"/>
      <c r="K512" s="146"/>
    </row>
    <row r="513">
      <c r="B513" s="183"/>
      <c r="I513" s="146"/>
      <c r="J513" s="146"/>
      <c r="K513" s="146"/>
    </row>
    <row r="514">
      <c r="B514" s="183"/>
      <c r="I514" s="146"/>
      <c r="J514" s="146"/>
      <c r="K514" s="146"/>
    </row>
    <row r="515">
      <c r="B515" s="183"/>
      <c r="I515" s="146"/>
      <c r="J515" s="146"/>
      <c r="K515" s="146"/>
    </row>
    <row r="516">
      <c r="B516" s="183"/>
      <c r="I516" s="146"/>
      <c r="J516" s="146"/>
      <c r="K516" s="146"/>
    </row>
    <row r="517">
      <c r="B517" s="183"/>
      <c r="I517" s="146"/>
      <c r="J517" s="146"/>
      <c r="K517" s="146"/>
    </row>
    <row r="518">
      <c r="B518" s="183"/>
      <c r="I518" s="146"/>
      <c r="J518" s="146"/>
      <c r="K518" s="146"/>
    </row>
    <row r="519">
      <c r="B519" s="183"/>
      <c r="I519" s="146"/>
      <c r="J519" s="146"/>
      <c r="K519" s="146"/>
    </row>
    <row r="520">
      <c r="B520" s="183"/>
      <c r="I520" s="146"/>
      <c r="J520" s="146"/>
      <c r="K520" s="146"/>
    </row>
    <row r="521">
      <c r="B521" s="183"/>
      <c r="I521" s="146"/>
      <c r="J521" s="146"/>
      <c r="K521" s="146"/>
    </row>
    <row r="522">
      <c r="B522" s="183"/>
      <c r="I522" s="146"/>
      <c r="J522" s="146"/>
      <c r="K522" s="146"/>
    </row>
    <row r="523">
      <c r="B523" s="183"/>
      <c r="I523" s="146"/>
      <c r="J523" s="146"/>
      <c r="K523" s="146"/>
    </row>
    <row r="524">
      <c r="B524" s="183"/>
      <c r="I524" s="146"/>
      <c r="J524" s="146"/>
      <c r="K524" s="146"/>
    </row>
    <row r="525">
      <c r="B525" s="183"/>
      <c r="I525" s="146"/>
      <c r="J525" s="146"/>
      <c r="K525" s="146"/>
    </row>
    <row r="526">
      <c r="B526" s="183"/>
      <c r="I526" s="146"/>
      <c r="J526" s="146"/>
      <c r="K526" s="146"/>
    </row>
    <row r="527">
      <c r="B527" s="183"/>
      <c r="I527" s="146"/>
      <c r="J527" s="146"/>
      <c r="K527" s="146"/>
    </row>
    <row r="528">
      <c r="B528" s="183"/>
      <c r="I528" s="146"/>
      <c r="J528" s="146"/>
      <c r="K528" s="146"/>
    </row>
    <row r="529">
      <c r="B529" s="183"/>
      <c r="I529" s="146"/>
      <c r="J529" s="146"/>
      <c r="K529" s="146"/>
    </row>
    <row r="530">
      <c r="B530" s="183"/>
      <c r="I530" s="146"/>
      <c r="J530" s="146"/>
      <c r="K530" s="146"/>
    </row>
    <row r="531">
      <c r="B531" s="183"/>
      <c r="I531" s="146"/>
      <c r="J531" s="146"/>
      <c r="K531" s="146"/>
    </row>
    <row r="532">
      <c r="B532" s="183"/>
      <c r="I532" s="146"/>
      <c r="J532" s="146"/>
      <c r="K532" s="146"/>
    </row>
    <row r="533">
      <c r="B533" s="183"/>
      <c r="I533" s="146"/>
      <c r="J533" s="146"/>
      <c r="K533" s="146"/>
    </row>
    <row r="534">
      <c r="B534" s="183"/>
      <c r="I534" s="146"/>
      <c r="J534" s="146"/>
      <c r="K534" s="146"/>
    </row>
    <row r="535">
      <c r="B535" s="183"/>
      <c r="I535" s="146"/>
      <c r="J535" s="146"/>
      <c r="K535" s="146"/>
    </row>
    <row r="536">
      <c r="B536" s="183"/>
      <c r="I536" s="146"/>
      <c r="J536" s="146"/>
      <c r="K536" s="146"/>
    </row>
    <row r="537">
      <c r="B537" s="183"/>
      <c r="I537" s="146"/>
      <c r="J537" s="146"/>
      <c r="K537" s="146"/>
    </row>
    <row r="538">
      <c r="B538" s="183"/>
      <c r="I538" s="146"/>
      <c r="J538" s="146"/>
      <c r="K538" s="146"/>
    </row>
    <row r="539">
      <c r="B539" s="183"/>
      <c r="I539" s="146"/>
      <c r="J539" s="146"/>
      <c r="K539" s="146"/>
    </row>
    <row r="540">
      <c r="B540" s="183"/>
      <c r="I540" s="146"/>
      <c r="J540" s="146"/>
      <c r="K540" s="146"/>
    </row>
    <row r="541">
      <c r="B541" s="183"/>
      <c r="I541" s="146"/>
      <c r="J541" s="146"/>
      <c r="K541" s="146"/>
    </row>
    <row r="542">
      <c r="B542" s="183"/>
      <c r="I542" s="146"/>
      <c r="J542" s="146"/>
      <c r="K542" s="146"/>
    </row>
    <row r="543">
      <c r="B543" s="183"/>
      <c r="I543" s="146"/>
      <c r="J543" s="146"/>
      <c r="K543" s="146"/>
    </row>
    <row r="544">
      <c r="B544" s="183"/>
      <c r="I544" s="146"/>
      <c r="J544" s="146"/>
      <c r="K544" s="146"/>
    </row>
    <row r="545">
      <c r="B545" s="183"/>
      <c r="I545" s="146"/>
      <c r="J545" s="146"/>
      <c r="K545" s="146"/>
    </row>
    <row r="546">
      <c r="B546" s="183"/>
      <c r="I546" s="146"/>
      <c r="J546" s="146"/>
      <c r="K546" s="146"/>
    </row>
    <row r="547">
      <c r="B547" s="183"/>
      <c r="I547" s="146"/>
      <c r="J547" s="146"/>
      <c r="K547" s="146"/>
    </row>
    <row r="548">
      <c r="B548" s="183"/>
      <c r="I548" s="146"/>
      <c r="J548" s="146"/>
      <c r="K548" s="146"/>
    </row>
    <row r="549">
      <c r="B549" s="183"/>
      <c r="I549" s="146"/>
      <c r="J549" s="146"/>
      <c r="K549" s="146"/>
    </row>
    <row r="550">
      <c r="B550" s="183"/>
      <c r="I550" s="146"/>
      <c r="J550" s="146"/>
      <c r="K550" s="146"/>
    </row>
    <row r="551">
      <c r="B551" s="183"/>
      <c r="I551" s="146"/>
      <c r="J551" s="146"/>
      <c r="K551" s="146"/>
    </row>
    <row r="552">
      <c r="B552" s="183"/>
      <c r="I552" s="146"/>
      <c r="J552" s="146"/>
      <c r="K552" s="146"/>
    </row>
    <row r="553">
      <c r="B553" s="183"/>
      <c r="I553" s="146"/>
      <c r="J553" s="146"/>
      <c r="K553" s="146"/>
    </row>
    <row r="554">
      <c r="B554" s="183"/>
      <c r="I554" s="146"/>
      <c r="J554" s="146"/>
      <c r="K554" s="146"/>
    </row>
    <row r="555">
      <c r="B555" s="183"/>
      <c r="I555" s="146"/>
      <c r="J555" s="146"/>
      <c r="K555" s="146"/>
    </row>
    <row r="556">
      <c r="B556" s="183"/>
      <c r="I556" s="146"/>
      <c r="J556" s="146"/>
      <c r="K556" s="146"/>
    </row>
    <row r="557">
      <c r="B557" s="183"/>
      <c r="I557" s="146"/>
      <c r="J557" s="146"/>
      <c r="K557" s="146"/>
    </row>
    <row r="558">
      <c r="B558" s="183"/>
      <c r="I558" s="146"/>
      <c r="J558" s="146"/>
      <c r="K558" s="146"/>
    </row>
    <row r="559">
      <c r="B559" s="183"/>
      <c r="I559" s="146"/>
      <c r="J559" s="146"/>
      <c r="K559" s="146"/>
    </row>
    <row r="560">
      <c r="B560" s="183"/>
      <c r="I560" s="146"/>
      <c r="J560" s="146"/>
      <c r="K560" s="146"/>
    </row>
    <row r="561">
      <c r="B561" s="183"/>
      <c r="I561" s="146"/>
      <c r="J561" s="146"/>
      <c r="K561" s="146"/>
    </row>
    <row r="562">
      <c r="B562" s="183"/>
      <c r="I562" s="146"/>
      <c r="J562" s="146"/>
      <c r="K562" s="146"/>
    </row>
    <row r="563">
      <c r="B563" s="183"/>
      <c r="I563" s="146"/>
      <c r="J563" s="146"/>
      <c r="K563" s="146"/>
    </row>
    <row r="564">
      <c r="B564" s="183"/>
      <c r="I564" s="146"/>
      <c r="J564" s="146"/>
      <c r="K564" s="146"/>
    </row>
    <row r="565">
      <c r="B565" s="183"/>
      <c r="I565" s="146"/>
      <c r="J565" s="146"/>
      <c r="K565" s="146"/>
    </row>
    <row r="566">
      <c r="B566" s="183"/>
      <c r="I566" s="146"/>
      <c r="J566" s="146"/>
      <c r="K566" s="146"/>
    </row>
    <row r="567">
      <c r="B567" s="183"/>
      <c r="I567" s="146"/>
      <c r="J567" s="146"/>
      <c r="K567" s="146"/>
    </row>
    <row r="568">
      <c r="B568" s="183"/>
      <c r="I568" s="146"/>
      <c r="J568" s="146"/>
      <c r="K568" s="146"/>
    </row>
    <row r="569">
      <c r="B569" s="183"/>
      <c r="I569" s="146"/>
      <c r="J569" s="146"/>
      <c r="K569" s="146"/>
    </row>
    <row r="570">
      <c r="B570" s="183"/>
      <c r="I570" s="146"/>
      <c r="J570" s="146"/>
      <c r="K570" s="146"/>
    </row>
    <row r="571">
      <c r="B571" s="183"/>
      <c r="I571" s="146"/>
      <c r="J571" s="146"/>
      <c r="K571" s="146"/>
    </row>
    <row r="572">
      <c r="B572" s="183"/>
      <c r="I572" s="146"/>
      <c r="J572" s="146"/>
      <c r="K572" s="146"/>
    </row>
    <row r="573">
      <c r="B573" s="183"/>
      <c r="I573" s="146"/>
      <c r="J573" s="146"/>
      <c r="K573" s="146"/>
    </row>
    <row r="574">
      <c r="B574" s="183"/>
      <c r="I574" s="146"/>
      <c r="J574" s="146"/>
      <c r="K574" s="146"/>
    </row>
    <row r="575">
      <c r="B575" s="183"/>
      <c r="I575" s="146"/>
      <c r="J575" s="146"/>
      <c r="K575" s="146"/>
    </row>
    <row r="576">
      <c r="B576" s="183"/>
      <c r="I576" s="146"/>
      <c r="J576" s="146"/>
      <c r="K576" s="146"/>
    </row>
    <row r="577">
      <c r="B577" s="183"/>
      <c r="I577" s="146"/>
      <c r="J577" s="146"/>
      <c r="K577" s="146"/>
    </row>
    <row r="578">
      <c r="B578" s="183"/>
      <c r="I578" s="146"/>
      <c r="J578" s="146"/>
      <c r="K578" s="146"/>
    </row>
    <row r="579">
      <c r="B579" s="183"/>
      <c r="I579" s="146"/>
      <c r="J579" s="146"/>
      <c r="K579" s="146"/>
    </row>
    <row r="580">
      <c r="B580" s="183"/>
      <c r="I580" s="146"/>
      <c r="J580" s="146"/>
      <c r="K580" s="146"/>
    </row>
    <row r="581">
      <c r="B581" s="183"/>
      <c r="I581" s="146"/>
      <c r="J581" s="146"/>
      <c r="K581" s="146"/>
    </row>
    <row r="582">
      <c r="B582" s="183"/>
      <c r="I582" s="146"/>
      <c r="J582" s="146"/>
      <c r="K582" s="146"/>
    </row>
    <row r="583">
      <c r="B583" s="183"/>
      <c r="I583" s="146"/>
      <c r="J583" s="146"/>
      <c r="K583" s="146"/>
    </row>
    <row r="584">
      <c r="B584" s="183"/>
      <c r="I584" s="146"/>
      <c r="J584" s="146"/>
      <c r="K584" s="146"/>
    </row>
    <row r="585">
      <c r="B585" s="183"/>
      <c r="I585" s="146"/>
      <c r="J585" s="146"/>
      <c r="K585" s="146"/>
    </row>
    <row r="586">
      <c r="B586" s="183"/>
      <c r="I586" s="146"/>
      <c r="J586" s="146"/>
      <c r="K586" s="146"/>
    </row>
    <row r="587">
      <c r="B587" s="183"/>
      <c r="I587" s="146"/>
      <c r="J587" s="146"/>
      <c r="K587" s="146"/>
    </row>
    <row r="588">
      <c r="B588" s="183"/>
      <c r="I588" s="146"/>
      <c r="J588" s="146"/>
      <c r="K588" s="146"/>
    </row>
    <row r="589">
      <c r="B589" s="183"/>
      <c r="I589" s="146"/>
      <c r="J589" s="146"/>
      <c r="K589" s="146"/>
    </row>
    <row r="590">
      <c r="B590" s="183"/>
      <c r="I590" s="146"/>
      <c r="J590" s="146"/>
      <c r="K590" s="146"/>
    </row>
    <row r="591">
      <c r="B591" s="183"/>
      <c r="I591" s="146"/>
      <c r="J591" s="146"/>
      <c r="K591" s="146"/>
    </row>
    <row r="592">
      <c r="B592" s="183"/>
      <c r="I592" s="146"/>
      <c r="J592" s="146"/>
      <c r="K592" s="146"/>
    </row>
    <row r="593">
      <c r="B593" s="183"/>
      <c r="I593" s="146"/>
      <c r="J593" s="146"/>
      <c r="K593" s="146"/>
    </row>
    <row r="594">
      <c r="B594" s="183"/>
      <c r="I594" s="146"/>
      <c r="J594" s="146"/>
      <c r="K594" s="146"/>
    </row>
    <row r="595">
      <c r="B595" s="183"/>
      <c r="I595" s="146"/>
      <c r="J595" s="146"/>
      <c r="K595" s="146"/>
    </row>
    <row r="596">
      <c r="B596" s="183"/>
      <c r="I596" s="146"/>
      <c r="J596" s="146"/>
      <c r="K596" s="146"/>
    </row>
    <row r="597">
      <c r="B597" s="183"/>
      <c r="I597" s="146"/>
      <c r="J597" s="146"/>
      <c r="K597" s="146"/>
    </row>
    <row r="598">
      <c r="B598" s="183"/>
      <c r="I598" s="146"/>
      <c r="J598" s="146"/>
      <c r="K598" s="146"/>
    </row>
    <row r="599">
      <c r="B599" s="183"/>
      <c r="I599" s="146"/>
      <c r="J599" s="146"/>
      <c r="K599" s="146"/>
    </row>
    <row r="600">
      <c r="B600" s="183"/>
      <c r="I600" s="146"/>
      <c r="J600" s="146"/>
      <c r="K600" s="146"/>
    </row>
    <row r="601">
      <c r="B601" s="183"/>
      <c r="I601" s="146"/>
      <c r="J601" s="146"/>
      <c r="K601" s="146"/>
    </row>
    <row r="602">
      <c r="B602" s="183"/>
      <c r="I602" s="146"/>
      <c r="J602" s="146"/>
      <c r="K602" s="146"/>
    </row>
    <row r="603">
      <c r="B603" s="183"/>
      <c r="I603" s="146"/>
      <c r="J603" s="146"/>
      <c r="K603" s="146"/>
    </row>
    <row r="604">
      <c r="B604" s="183"/>
      <c r="I604" s="146"/>
      <c r="J604" s="146"/>
      <c r="K604" s="146"/>
    </row>
    <row r="605">
      <c r="B605" s="183"/>
      <c r="I605" s="146"/>
      <c r="J605" s="146"/>
      <c r="K605" s="146"/>
    </row>
    <row r="606">
      <c r="B606" s="183"/>
      <c r="I606" s="146"/>
      <c r="J606" s="146"/>
      <c r="K606" s="146"/>
    </row>
    <row r="607">
      <c r="B607" s="183"/>
      <c r="I607" s="146"/>
      <c r="J607" s="146"/>
      <c r="K607" s="146"/>
    </row>
    <row r="608">
      <c r="B608" s="183"/>
      <c r="I608" s="146"/>
      <c r="J608" s="146"/>
      <c r="K608" s="146"/>
    </row>
    <row r="609">
      <c r="B609" s="183"/>
      <c r="I609" s="146"/>
      <c r="J609" s="146"/>
      <c r="K609" s="146"/>
    </row>
    <row r="610">
      <c r="B610" s="183"/>
      <c r="I610" s="146"/>
      <c r="J610" s="146"/>
      <c r="K610" s="146"/>
    </row>
    <row r="611">
      <c r="B611" s="183"/>
      <c r="I611" s="146"/>
      <c r="J611" s="146"/>
      <c r="K611" s="146"/>
    </row>
    <row r="612">
      <c r="B612" s="183"/>
      <c r="I612" s="146"/>
      <c r="J612" s="146"/>
      <c r="K612" s="146"/>
    </row>
    <row r="613">
      <c r="B613" s="183"/>
      <c r="I613" s="146"/>
      <c r="J613" s="146"/>
      <c r="K613" s="146"/>
    </row>
    <row r="614">
      <c r="B614" s="183"/>
      <c r="I614" s="146"/>
      <c r="J614" s="146"/>
      <c r="K614" s="146"/>
    </row>
    <row r="615">
      <c r="B615" s="183"/>
      <c r="I615" s="146"/>
      <c r="J615" s="146"/>
      <c r="K615" s="146"/>
    </row>
    <row r="616">
      <c r="B616" s="183"/>
      <c r="I616" s="146"/>
      <c r="J616" s="146"/>
      <c r="K616" s="146"/>
    </row>
    <row r="617">
      <c r="B617" s="183"/>
      <c r="I617" s="146"/>
      <c r="J617" s="146"/>
      <c r="K617" s="146"/>
    </row>
    <row r="618">
      <c r="B618" s="183"/>
      <c r="I618" s="146"/>
      <c r="J618" s="146"/>
      <c r="K618" s="146"/>
    </row>
    <row r="619">
      <c r="B619" s="183"/>
      <c r="I619" s="146"/>
      <c r="J619" s="146"/>
      <c r="K619" s="146"/>
    </row>
    <row r="620">
      <c r="B620" s="183"/>
      <c r="I620" s="146"/>
      <c r="J620" s="146"/>
      <c r="K620" s="146"/>
    </row>
    <row r="621">
      <c r="B621" s="183"/>
      <c r="I621" s="146"/>
      <c r="J621" s="146"/>
      <c r="K621" s="146"/>
    </row>
    <row r="622">
      <c r="B622" s="183"/>
      <c r="I622" s="146"/>
      <c r="J622" s="146"/>
      <c r="K622" s="146"/>
    </row>
    <row r="623">
      <c r="B623" s="183"/>
      <c r="I623" s="146"/>
      <c r="J623" s="146"/>
      <c r="K623" s="146"/>
    </row>
    <row r="624">
      <c r="B624" s="183"/>
      <c r="I624" s="146"/>
      <c r="J624" s="146"/>
      <c r="K624" s="146"/>
    </row>
    <row r="625">
      <c r="B625" s="183"/>
      <c r="I625" s="146"/>
      <c r="J625" s="146"/>
      <c r="K625" s="146"/>
    </row>
    <row r="626">
      <c r="B626" s="183"/>
      <c r="I626" s="146"/>
      <c r="J626" s="146"/>
      <c r="K626" s="146"/>
    </row>
    <row r="627">
      <c r="B627" s="183"/>
      <c r="I627" s="146"/>
      <c r="J627" s="146"/>
      <c r="K627" s="146"/>
    </row>
    <row r="628">
      <c r="B628" s="183"/>
      <c r="I628" s="146"/>
      <c r="J628" s="146"/>
      <c r="K628" s="146"/>
    </row>
    <row r="629">
      <c r="B629" s="183"/>
      <c r="I629" s="146"/>
      <c r="J629" s="146"/>
      <c r="K629" s="146"/>
    </row>
    <row r="630">
      <c r="B630" s="183"/>
      <c r="I630" s="146"/>
      <c r="J630" s="146"/>
      <c r="K630" s="146"/>
    </row>
    <row r="631">
      <c r="B631" s="183"/>
      <c r="I631" s="146"/>
      <c r="J631" s="146"/>
      <c r="K631" s="146"/>
    </row>
    <row r="632">
      <c r="B632" s="183"/>
      <c r="I632" s="146"/>
      <c r="J632" s="146"/>
      <c r="K632" s="146"/>
    </row>
    <row r="633">
      <c r="B633" s="183"/>
      <c r="I633" s="146"/>
      <c r="J633" s="146"/>
      <c r="K633" s="146"/>
    </row>
    <row r="634">
      <c r="B634" s="183"/>
      <c r="I634" s="146"/>
      <c r="J634" s="146"/>
      <c r="K634" s="146"/>
    </row>
    <row r="635">
      <c r="B635" s="183"/>
      <c r="I635" s="146"/>
      <c r="J635" s="146"/>
      <c r="K635" s="146"/>
    </row>
    <row r="636">
      <c r="B636" s="183"/>
      <c r="I636" s="146"/>
      <c r="J636" s="146"/>
      <c r="K636" s="146"/>
    </row>
    <row r="637">
      <c r="B637" s="183"/>
      <c r="I637" s="146"/>
      <c r="J637" s="146"/>
      <c r="K637" s="146"/>
    </row>
    <row r="638">
      <c r="B638" s="183"/>
      <c r="I638" s="146"/>
      <c r="J638" s="146"/>
      <c r="K638" s="146"/>
    </row>
    <row r="639">
      <c r="B639" s="183"/>
      <c r="I639" s="146"/>
      <c r="J639" s="146"/>
      <c r="K639" s="146"/>
    </row>
    <row r="640">
      <c r="B640" s="183"/>
      <c r="I640" s="146"/>
      <c r="J640" s="146"/>
      <c r="K640" s="146"/>
    </row>
    <row r="641">
      <c r="B641" s="183"/>
      <c r="I641" s="146"/>
      <c r="J641" s="146"/>
      <c r="K641" s="146"/>
    </row>
    <row r="642">
      <c r="B642" s="183"/>
      <c r="I642" s="146"/>
      <c r="J642" s="146"/>
      <c r="K642" s="146"/>
    </row>
    <row r="643">
      <c r="B643" s="183"/>
      <c r="I643" s="146"/>
      <c r="J643" s="146"/>
      <c r="K643" s="146"/>
    </row>
    <row r="644">
      <c r="B644" s="183"/>
      <c r="I644" s="146"/>
      <c r="J644" s="146"/>
      <c r="K644" s="146"/>
    </row>
    <row r="645">
      <c r="B645" s="183"/>
      <c r="I645" s="146"/>
      <c r="J645" s="146"/>
      <c r="K645" s="146"/>
    </row>
    <row r="646">
      <c r="B646" s="183"/>
      <c r="I646" s="146"/>
      <c r="J646" s="146"/>
      <c r="K646" s="146"/>
    </row>
    <row r="647">
      <c r="B647" s="183"/>
      <c r="I647" s="146"/>
      <c r="J647" s="146"/>
      <c r="K647" s="146"/>
    </row>
    <row r="648">
      <c r="B648" s="183"/>
      <c r="I648" s="146"/>
      <c r="J648" s="146"/>
      <c r="K648" s="146"/>
    </row>
    <row r="649">
      <c r="B649" s="183"/>
      <c r="I649" s="146"/>
      <c r="J649" s="146"/>
      <c r="K649" s="146"/>
    </row>
    <row r="650">
      <c r="B650" s="183"/>
      <c r="I650" s="146"/>
      <c r="J650" s="146"/>
      <c r="K650" s="146"/>
    </row>
    <row r="651">
      <c r="B651" s="183"/>
      <c r="I651" s="146"/>
      <c r="J651" s="146"/>
      <c r="K651" s="146"/>
    </row>
    <row r="652">
      <c r="B652" s="183"/>
      <c r="I652" s="146"/>
      <c r="J652" s="146"/>
      <c r="K652" s="146"/>
    </row>
    <row r="653">
      <c r="B653" s="183"/>
      <c r="I653" s="146"/>
      <c r="J653" s="146"/>
      <c r="K653" s="146"/>
    </row>
    <row r="654">
      <c r="B654" s="183"/>
      <c r="I654" s="146"/>
      <c r="J654" s="146"/>
      <c r="K654" s="146"/>
    </row>
    <row r="655">
      <c r="B655" s="183"/>
      <c r="I655" s="146"/>
      <c r="J655" s="146"/>
      <c r="K655" s="146"/>
    </row>
    <row r="656">
      <c r="B656" s="183"/>
      <c r="I656" s="146"/>
      <c r="J656" s="146"/>
      <c r="K656" s="146"/>
    </row>
    <row r="657">
      <c r="B657" s="183"/>
      <c r="I657" s="146"/>
      <c r="J657" s="146"/>
      <c r="K657" s="146"/>
    </row>
    <row r="658">
      <c r="B658" s="183"/>
      <c r="I658" s="146"/>
      <c r="J658" s="146"/>
      <c r="K658" s="146"/>
    </row>
    <row r="659">
      <c r="B659" s="183"/>
      <c r="I659" s="146"/>
      <c r="J659" s="146"/>
      <c r="K659" s="146"/>
    </row>
    <row r="660">
      <c r="B660" s="183"/>
      <c r="I660" s="146"/>
      <c r="J660" s="146"/>
      <c r="K660" s="146"/>
    </row>
    <row r="661">
      <c r="B661" s="183"/>
      <c r="I661" s="146"/>
      <c r="J661" s="146"/>
      <c r="K661" s="146"/>
    </row>
    <row r="662">
      <c r="B662" s="183"/>
      <c r="I662" s="146"/>
      <c r="J662" s="146"/>
      <c r="K662" s="146"/>
    </row>
    <row r="663">
      <c r="B663" s="183"/>
      <c r="I663" s="146"/>
      <c r="J663" s="146"/>
      <c r="K663" s="146"/>
    </row>
    <row r="664">
      <c r="B664" s="183"/>
      <c r="I664" s="146"/>
      <c r="J664" s="146"/>
      <c r="K664" s="146"/>
    </row>
    <row r="665">
      <c r="B665" s="183"/>
      <c r="I665" s="146"/>
      <c r="J665" s="146"/>
      <c r="K665" s="146"/>
    </row>
    <row r="666">
      <c r="B666" s="183"/>
      <c r="I666" s="146"/>
      <c r="J666" s="146"/>
      <c r="K666" s="146"/>
    </row>
    <row r="667">
      <c r="B667" s="183"/>
      <c r="I667" s="146"/>
      <c r="J667" s="146"/>
      <c r="K667" s="146"/>
    </row>
    <row r="668">
      <c r="B668" s="183"/>
      <c r="I668" s="146"/>
      <c r="J668" s="146"/>
      <c r="K668" s="146"/>
    </row>
    <row r="669">
      <c r="B669" s="183"/>
      <c r="I669" s="146"/>
      <c r="J669" s="146"/>
      <c r="K669" s="146"/>
    </row>
    <row r="670">
      <c r="B670" s="183"/>
      <c r="I670" s="146"/>
      <c r="J670" s="146"/>
      <c r="K670" s="146"/>
    </row>
    <row r="671">
      <c r="B671" s="183"/>
      <c r="I671" s="146"/>
      <c r="J671" s="146"/>
      <c r="K671" s="146"/>
    </row>
    <row r="672">
      <c r="B672" s="183"/>
      <c r="I672" s="146"/>
      <c r="J672" s="146"/>
      <c r="K672" s="146"/>
    </row>
    <row r="673">
      <c r="B673" s="183"/>
      <c r="I673" s="146"/>
      <c r="J673" s="146"/>
      <c r="K673" s="146"/>
    </row>
    <row r="674">
      <c r="B674" s="183"/>
      <c r="I674" s="146"/>
      <c r="J674" s="146"/>
      <c r="K674" s="146"/>
    </row>
    <row r="675">
      <c r="B675" s="183"/>
      <c r="I675" s="146"/>
      <c r="J675" s="146"/>
      <c r="K675" s="146"/>
    </row>
    <row r="676">
      <c r="B676" s="183"/>
      <c r="I676" s="146"/>
      <c r="J676" s="146"/>
      <c r="K676" s="146"/>
    </row>
    <row r="677">
      <c r="B677" s="183"/>
      <c r="I677" s="146"/>
      <c r="J677" s="146"/>
      <c r="K677" s="146"/>
    </row>
    <row r="678">
      <c r="B678" s="183"/>
      <c r="I678" s="146"/>
      <c r="J678" s="146"/>
      <c r="K678" s="146"/>
    </row>
    <row r="679">
      <c r="B679" s="183"/>
      <c r="I679" s="146"/>
      <c r="J679" s="146"/>
      <c r="K679" s="146"/>
    </row>
    <row r="680">
      <c r="B680" s="183"/>
      <c r="I680" s="146"/>
      <c r="J680" s="146"/>
      <c r="K680" s="146"/>
    </row>
    <row r="681">
      <c r="B681" s="183"/>
      <c r="I681" s="146"/>
      <c r="J681" s="146"/>
      <c r="K681" s="146"/>
    </row>
    <row r="682">
      <c r="B682" s="183"/>
      <c r="I682" s="146"/>
      <c r="J682" s="146"/>
      <c r="K682" s="146"/>
    </row>
    <row r="683">
      <c r="B683" s="183"/>
      <c r="I683" s="146"/>
      <c r="J683" s="146"/>
      <c r="K683" s="146"/>
    </row>
    <row r="684">
      <c r="B684" s="183"/>
      <c r="I684" s="146"/>
      <c r="J684" s="146"/>
      <c r="K684" s="146"/>
    </row>
    <row r="685">
      <c r="B685" s="183"/>
      <c r="I685" s="146"/>
      <c r="J685" s="146"/>
      <c r="K685" s="146"/>
    </row>
    <row r="686">
      <c r="B686" s="183"/>
      <c r="I686" s="146"/>
      <c r="J686" s="146"/>
      <c r="K686" s="146"/>
    </row>
    <row r="687">
      <c r="B687" s="183"/>
      <c r="I687" s="146"/>
      <c r="J687" s="146"/>
      <c r="K687" s="146"/>
    </row>
    <row r="688">
      <c r="B688" s="183"/>
      <c r="I688" s="146"/>
      <c r="J688" s="146"/>
      <c r="K688" s="146"/>
    </row>
    <row r="689">
      <c r="B689" s="183"/>
      <c r="I689" s="146"/>
      <c r="J689" s="146"/>
      <c r="K689" s="146"/>
    </row>
    <row r="690">
      <c r="B690" s="183"/>
      <c r="I690" s="146"/>
      <c r="J690" s="146"/>
      <c r="K690" s="146"/>
    </row>
    <row r="691">
      <c r="B691" s="183"/>
      <c r="I691" s="146"/>
      <c r="J691" s="146"/>
      <c r="K691" s="146"/>
    </row>
    <row r="692">
      <c r="B692" s="183"/>
      <c r="I692" s="146"/>
      <c r="J692" s="146"/>
      <c r="K692" s="146"/>
    </row>
    <row r="693">
      <c r="B693" s="183"/>
      <c r="I693" s="146"/>
      <c r="J693" s="146"/>
      <c r="K693" s="146"/>
    </row>
    <row r="694">
      <c r="B694" s="183"/>
      <c r="I694" s="146"/>
      <c r="J694" s="146"/>
      <c r="K694" s="146"/>
    </row>
    <row r="695">
      <c r="B695" s="183"/>
      <c r="I695" s="146"/>
      <c r="J695" s="146"/>
      <c r="K695" s="146"/>
    </row>
    <row r="696">
      <c r="B696" s="183"/>
      <c r="I696" s="146"/>
      <c r="J696" s="146"/>
      <c r="K696" s="146"/>
    </row>
    <row r="697">
      <c r="B697" s="183"/>
      <c r="I697" s="146"/>
      <c r="J697" s="146"/>
      <c r="K697" s="146"/>
    </row>
    <row r="698">
      <c r="B698" s="183"/>
      <c r="I698" s="146"/>
      <c r="J698" s="146"/>
      <c r="K698" s="146"/>
    </row>
    <row r="699">
      <c r="B699" s="183"/>
      <c r="I699" s="146"/>
      <c r="J699" s="146"/>
      <c r="K699" s="146"/>
    </row>
    <row r="700">
      <c r="B700" s="183"/>
      <c r="I700" s="146"/>
      <c r="J700" s="146"/>
      <c r="K700" s="146"/>
    </row>
    <row r="701">
      <c r="B701" s="183"/>
      <c r="I701" s="146"/>
      <c r="J701" s="146"/>
      <c r="K701" s="146"/>
    </row>
    <row r="702">
      <c r="B702" s="183"/>
      <c r="I702" s="146"/>
      <c r="J702" s="146"/>
      <c r="K702" s="146"/>
    </row>
    <row r="703">
      <c r="B703" s="183"/>
      <c r="I703" s="146"/>
      <c r="J703" s="146"/>
      <c r="K703" s="146"/>
    </row>
    <row r="704">
      <c r="B704" s="183"/>
      <c r="I704" s="146"/>
      <c r="J704" s="146"/>
      <c r="K704" s="146"/>
    </row>
    <row r="705">
      <c r="B705" s="183"/>
      <c r="I705" s="146"/>
      <c r="J705" s="146"/>
      <c r="K705" s="146"/>
    </row>
    <row r="706">
      <c r="B706" s="183"/>
      <c r="I706" s="146"/>
      <c r="J706" s="146"/>
      <c r="K706" s="146"/>
    </row>
    <row r="707">
      <c r="B707" s="183"/>
      <c r="I707" s="146"/>
      <c r="J707" s="146"/>
      <c r="K707" s="146"/>
    </row>
    <row r="708">
      <c r="B708" s="183"/>
      <c r="I708" s="146"/>
      <c r="J708" s="146"/>
      <c r="K708" s="146"/>
    </row>
    <row r="709">
      <c r="B709" s="183"/>
      <c r="I709" s="146"/>
      <c r="J709" s="146"/>
      <c r="K709" s="146"/>
    </row>
    <row r="710">
      <c r="B710" s="183"/>
      <c r="I710" s="146"/>
      <c r="J710" s="146"/>
      <c r="K710" s="146"/>
    </row>
    <row r="711">
      <c r="B711" s="183"/>
      <c r="I711" s="146"/>
      <c r="J711" s="146"/>
      <c r="K711" s="146"/>
    </row>
    <row r="712">
      <c r="B712" s="183"/>
      <c r="I712" s="146"/>
      <c r="J712" s="146"/>
      <c r="K712" s="146"/>
    </row>
    <row r="713">
      <c r="B713" s="183"/>
      <c r="I713" s="146"/>
      <c r="J713" s="146"/>
      <c r="K713" s="146"/>
    </row>
    <row r="714">
      <c r="B714" s="183"/>
      <c r="I714" s="146"/>
      <c r="J714" s="146"/>
      <c r="K714" s="146"/>
    </row>
    <row r="715">
      <c r="B715" s="183"/>
      <c r="I715" s="146"/>
      <c r="J715" s="146"/>
      <c r="K715" s="146"/>
    </row>
    <row r="716">
      <c r="B716" s="183"/>
      <c r="I716" s="146"/>
      <c r="J716" s="146"/>
      <c r="K716" s="146"/>
    </row>
    <row r="717">
      <c r="B717" s="183"/>
      <c r="I717" s="146"/>
      <c r="J717" s="146"/>
      <c r="K717" s="146"/>
    </row>
    <row r="718">
      <c r="B718" s="183"/>
      <c r="I718" s="146"/>
      <c r="J718" s="146"/>
      <c r="K718" s="146"/>
    </row>
    <row r="719">
      <c r="B719" s="183"/>
      <c r="I719" s="146"/>
      <c r="J719" s="146"/>
      <c r="K719" s="146"/>
    </row>
    <row r="720">
      <c r="B720" s="183"/>
      <c r="I720" s="146"/>
      <c r="J720" s="146"/>
      <c r="K720" s="146"/>
    </row>
    <row r="721">
      <c r="B721" s="183"/>
      <c r="I721" s="146"/>
      <c r="J721" s="146"/>
      <c r="K721" s="146"/>
    </row>
    <row r="722">
      <c r="B722" s="183"/>
      <c r="I722" s="146"/>
      <c r="J722" s="146"/>
      <c r="K722" s="146"/>
    </row>
    <row r="723">
      <c r="B723" s="183"/>
      <c r="I723" s="146"/>
      <c r="J723" s="146"/>
      <c r="K723" s="146"/>
    </row>
    <row r="724">
      <c r="B724" s="183"/>
      <c r="I724" s="146"/>
      <c r="J724" s="146"/>
      <c r="K724" s="146"/>
    </row>
    <row r="725">
      <c r="B725" s="183"/>
      <c r="I725" s="146"/>
      <c r="J725" s="146"/>
      <c r="K725" s="146"/>
    </row>
    <row r="726">
      <c r="B726" s="183"/>
      <c r="I726" s="146"/>
      <c r="J726" s="146"/>
      <c r="K726" s="146"/>
    </row>
    <row r="727">
      <c r="B727" s="183"/>
      <c r="I727" s="146"/>
      <c r="J727" s="146"/>
      <c r="K727" s="146"/>
    </row>
    <row r="728">
      <c r="B728" s="183"/>
      <c r="I728" s="146"/>
      <c r="J728" s="146"/>
      <c r="K728" s="146"/>
    </row>
    <row r="729">
      <c r="B729" s="183"/>
      <c r="I729" s="146"/>
      <c r="J729" s="146"/>
      <c r="K729" s="146"/>
    </row>
    <row r="730">
      <c r="B730" s="183"/>
      <c r="I730" s="146"/>
      <c r="J730" s="146"/>
      <c r="K730" s="146"/>
    </row>
    <row r="731">
      <c r="B731" s="183"/>
      <c r="I731" s="146"/>
      <c r="J731" s="146"/>
      <c r="K731" s="146"/>
    </row>
    <row r="732">
      <c r="B732" s="183"/>
      <c r="I732" s="146"/>
      <c r="J732" s="146"/>
      <c r="K732" s="146"/>
    </row>
    <row r="733">
      <c r="B733" s="183"/>
      <c r="I733" s="146"/>
      <c r="J733" s="146"/>
      <c r="K733" s="146"/>
    </row>
    <row r="734">
      <c r="B734" s="183"/>
      <c r="I734" s="146"/>
      <c r="J734" s="146"/>
      <c r="K734" s="146"/>
    </row>
    <row r="735">
      <c r="B735" s="183"/>
      <c r="I735" s="146"/>
      <c r="J735" s="146"/>
      <c r="K735" s="146"/>
    </row>
    <row r="736">
      <c r="B736" s="183"/>
      <c r="I736" s="146"/>
      <c r="J736" s="146"/>
      <c r="K736" s="146"/>
    </row>
    <row r="737">
      <c r="B737" s="183"/>
      <c r="I737" s="146"/>
      <c r="J737" s="146"/>
      <c r="K737" s="146"/>
    </row>
    <row r="738">
      <c r="B738" s="183"/>
      <c r="I738" s="146"/>
      <c r="J738" s="146"/>
      <c r="K738" s="146"/>
    </row>
    <row r="739">
      <c r="B739" s="183"/>
      <c r="I739" s="146"/>
      <c r="J739" s="146"/>
      <c r="K739" s="146"/>
    </row>
    <row r="740">
      <c r="B740" s="183"/>
      <c r="I740" s="146"/>
      <c r="J740" s="146"/>
      <c r="K740" s="146"/>
    </row>
    <row r="741">
      <c r="B741" s="183"/>
      <c r="I741" s="146"/>
      <c r="J741" s="146"/>
      <c r="K741" s="146"/>
    </row>
    <row r="742">
      <c r="B742" s="183"/>
      <c r="I742" s="146"/>
      <c r="J742" s="146"/>
      <c r="K742" s="146"/>
    </row>
    <row r="743">
      <c r="B743" s="183"/>
      <c r="I743" s="146"/>
      <c r="J743" s="146"/>
      <c r="K743" s="146"/>
    </row>
    <row r="744">
      <c r="B744" s="183"/>
      <c r="I744" s="146"/>
      <c r="J744" s="146"/>
      <c r="K744" s="146"/>
    </row>
    <row r="745">
      <c r="B745" s="183"/>
      <c r="I745" s="146"/>
      <c r="J745" s="146"/>
      <c r="K745" s="146"/>
    </row>
    <row r="746">
      <c r="B746" s="183"/>
      <c r="I746" s="146"/>
      <c r="J746" s="146"/>
      <c r="K746" s="146"/>
    </row>
    <row r="747">
      <c r="B747" s="183"/>
      <c r="I747" s="146"/>
      <c r="J747" s="146"/>
      <c r="K747" s="146"/>
    </row>
    <row r="748">
      <c r="B748" s="183"/>
      <c r="I748" s="146"/>
      <c r="J748" s="146"/>
      <c r="K748" s="146"/>
    </row>
    <row r="749">
      <c r="B749" s="183"/>
      <c r="I749" s="146"/>
      <c r="J749" s="146"/>
      <c r="K749" s="146"/>
    </row>
    <row r="750">
      <c r="B750" s="183"/>
      <c r="I750" s="146"/>
      <c r="J750" s="146"/>
      <c r="K750" s="146"/>
    </row>
    <row r="751">
      <c r="B751" s="183"/>
      <c r="I751" s="146"/>
      <c r="J751" s="146"/>
      <c r="K751" s="146"/>
    </row>
    <row r="752">
      <c r="B752" s="183"/>
      <c r="I752" s="146"/>
      <c r="J752" s="146"/>
      <c r="K752" s="146"/>
    </row>
    <row r="753">
      <c r="B753" s="183"/>
      <c r="I753" s="146"/>
      <c r="J753" s="146"/>
      <c r="K753" s="146"/>
    </row>
    <row r="754">
      <c r="B754" s="183"/>
      <c r="I754" s="146"/>
      <c r="J754" s="146"/>
      <c r="K754" s="146"/>
    </row>
    <row r="755">
      <c r="B755" s="183"/>
      <c r="I755" s="146"/>
      <c r="J755" s="146"/>
      <c r="K755" s="146"/>
    </row>
    <row r="756">
      <c r="B756" s="183"/>
      <c r="I756" s="146"/>
      <c r="J756" s="146"/>
      <c r="K756" s="146"/>
    </row>
    <row r="757">
      <c r="B757" s="183"/>
      <c r="I757" s="146"/>
      <c r="J757" s="146"/>
      <c r="K757" s="146"/>
    </row>
    <row r="758">
      <c r="B758" s="183"/>
      <c r="I758" s="146"/>
      <c r="J758" s="146"/>
      <c r="K758" s="146"/>
    </row>
    <row r="759">
      <c r="B759" s="183"/>
      <c r="I759" s="146"/>
      <c r="J759" s="146"/>
      <c r="K759" s="146"/>
    </row>
    <row r="760">
      <c r="B760" s="183"/>
      <c r="I760" s="146"/>
      <c r="J760" s="146"/>
      <c r="K760" s="146"/>
    </row>
    <row r="761">
      <c r="B761" s="183"/>
      <c r="I761" s="146"/>
      <c r="J761" s="146"/>
      <c r="K761" s="146"/>
    </row>
    <row r="762">
      <c r="B762" s="183"/>
      <c r="I762" s="146"/>
      <c r="J762" s="146"/>
      <c r="K762" s="146"/>
    </row>
    <row r="763">
      <c r="B763" s="183"/>
      <c r="I763" s="146"/>
      <c r="J763" s="146"/>
      <c r="K763" s="146"/>
    </row>
    <row r="764">
      <c r="B764" s="183"/>
      <c r="I764" s="146"/>
      <c r="J764" s="146"/>
      <c r="K764" s="146"/>
    </row>
    <row r="765">
      <c r="B765" s="183"/>
      <c r="I765" s="146"/>
      <c r="J765" s="146"/>
      <c r="K765" s="146"/>
    </row>
    <row r="766">
      <c r="B766" s="183"/>
      <c r="I766" s="146"/>
      <c r="J766" s="146"/>
      <c r="K766" s="146"/>
    </row>
    <row r="767">
      <c r="B767" s="183"/>
      <c r="I767" s="146"/>
      <c r="J767" s="146"/>
      <c r="K767" s="146"/>
    </row>
    <row r="768">
      <c r="B768" s="183"/>
      <c r="I768" s="146"/>
      <c r="J768" s="146"/>
      <c r="K768" s="146"/>
    </row>
    <row r="769">
      <c r="B769" s="183"/>
      <c r="I769" s="146"/>
      <c r="J769" s="146"/>
      <c r="K769" s="146"/>
    </row>
    <row r="770">
      <c r="B770" s="183"/>
      <c r="I770" s="146"/>
      <c r="J770" s="146"/>
      <c r="K770" s="146"/>
    </row>
    <row r="771">
      <c r="B771" s="183"/>
      <c r="I771" s="146"/>
      <c r="J771" s="146"/>
      <c r="K771" s="146"/>
    </row>
    <row r="772">
      <c r="B772" s="183"/>
      <c r="I772" s="146"/>
      <c r="J772" s="146"/>
      <c r="K772" s="146"/>
    </row>
    <row r="773">
      <c r="B773" s="183"/>
      <c r="I773" s="146"/>
      <c r="J773" s="146"/>
      <c r="K773" s="146"/>
    </row>
    <row r="774">
      <c r="B774" s="183"/>
      <c r="I774" s="146"/>
      <c r="J774" s="146"/>
      <c r="K774" s="146"/>
    </row>
    <row r="775">
      <c r="B775" s="183"/>
      <c r="I775" s="146"/>
      <c r="J775" s="146"/>
      <c r="K775" s="146"/>
    </row>
    <row r="776">
      <c r="B776" s="183"/>
      <c r="I776" s="146"/>
      <c r="J776" s="146"/>
      <c r="K776" s="146"/>
    </row>
    <row r="777">
      <c r="B777" s="183"/>
      <c r="I777" s="146"/>
      <c r="J777" s="146"/>
      <c r="K777" s="146"/>
    </row>
    <row r="778">
      <c r="B778" s="183"/>
      <c r="I778" s="146"/>
      <c r="J778" s="146"/>
      <c r="K778" s="146"/>
    </row>
    <row r="779">
      <c r="B779" s="183"/>
      <c r="I779" s="146"/>
      <c r="J779" s="146"/>
      <c r="K779" s="146"/>
    </row>
    <row r="780">
      <c r="B780" s="183"/>
      <c r="I780" s="146"/>
      <c r="J780" s="146"/>
      <c r="K780" s="146"/>
    </row>
    <row r="781">
      <c r="B781" s="183"/>
      <c r="I781" s="146"/>
      <c r="J781" s="146"/>
      <c r="K781" s="146"/>
    </row>
    <row r="782">
      <c r="B782" s="183"/>
      <c r="I782" s="146"/>
      <c r="J782" s="146"/>
      <c r="K782" s="146"/>
    </row>
    <row r="783">
      <c r="B783" s="183"/>
      <c r="I783" s="146"/>
      <c r="J783" s="146"/>
      <c r="K783" s="146"/>
    </row>
    <row r="784">
      <c r="B784" s="183"/>
      <c r="I784" s="146"/>
      <c r="J784" s="146"/>
      <c r="K784" s="146"/>
    </row>
    <row r="785">
      <c r="B785" s="183"/>
      <c r="I785" s="146"/>
      <c r="J785" s="146"/>
      <c r="K785" s="146"/>
    </row>
    <row r="786">
      <c r="B786" s="183"/>
      <c r="I786" s="146"/>
      <c r="J786" s="146"/>
      <c r="K786" s="146"/>
    </row>
    <row r="787">
      <c r="B787" s="183"/>
      <c r="I787" s="146"/>
      <c r="J787" s="146"/>
      <c r="K787" s="146"/>
    </row>
    <row r="788">
      <c r="B788" s="183"/>
      <c r="I788" s="146"/>
      <c r="J788" s="146"/>
      <c r="K788" s="146"/>
    </row>
    <row r="789">
      <c r="B789" s="183"/>
      <c r="I789" s="146"/>
      <c r="J789" s="146"/>
      <c r="K789" s="146"/>
    </row>
    <row r="790">
      <c r="B790" s="183"/>
      <c r="I790" s="146"/>
      <c r="J790" s="146"/>
      <c r="K790" s="146"/>
    </row>
    <row r="791">
      <c r="B791" s="183"/>
      <c r="I791" s="146"/>
      <c r="J791" s="146"/>
      <c r="K791" s="146"/>
    </row>
    <row r="792">
      <c r="B792" s="183"/>
      <c r="I792" s="146"/>
      <c r="J792" s="146"/>
      <c r="K792" s="146"/>
    </row>
    <row r="793">
      <c r="B793" s="183"/>
      <c r="I793" s="146"/>
      <c r="J793" s="146"/>
      <c r="K793" s="146"/>
    </row>
    <row r="794">
      <c r="B794" s="183"/>
      <c r="I794" s="146"/>
      <c r="J794" s="146"/>
      <c r="K794" s="146"/>
    </row>
    <row r="795">
      <c r="B795" s="183"/>
      <c r="I795" s="146"/>
      <c r="J795" s="146"/>
      <c r="K795" s="146"/>
    </row>
    <row r="796">
      <c r="B796" s="183"/>
      <c r="I796" s="146"/>
      <c r="J796" s="146"/>
      <c r="K796" s="146"/>
    </row>
    <row r="797">
      <c r="B797" s="183"/>
      <c r="I797" s="146"/>
      <c r="J797" s="146"/>
      <c r="K797" s="146"/>
    </row>
    <row r="798">
      <c r="B798" s="183"/>
      <c r="I798" s="146"/>
      <c r="J798" s="146"/>
      <c r="K798" s="146"/>
    </row>
    <row r="799">
      <c r="B799" s="183"/>
      <c r="I799" s="146"/>
      <c r="J799" s="146"/>
      <c r="K799" s="146"/>
    </row>
    <row r="800">
      <c r="B800" s="183"/>
      <c r="I800" s="146"/>
      <c r="J800" s="146"/>
      <c r="K800" s="146"/>
    </row>
    <row r="801">
      <c r="B801" s="183"/>
      <c r="I801" s="146"/>
      <c r="J801" s="146"/>
      <c r="K801" s="146"/>
    </row>
    <row r="802">
      <c r="B802" s="183"/>
      <c r="I802" s="146"/>
      <c r="J802" s="146"/>
      <c r="K802" s="146"/>
    </row>
    <row r="803">
      <c r="B803" s="183"/>
      <c r="I803" s="146"/>
      <c r="J803" s="146"/>
      <c r="K803" s="146"/>
    </row>
    <row r="804">
      <c r="B804" s="183"/>
      <c r="I804" s="146"/>
      <c r="J804" s="146"/>
      <c r="K804" s="146"/>
    </row>
    <row r="805">
      <c r="B805" s="183"/>
      <c r="I805" s="146"/>
      <c r="J805" s="146"/>
      <c r="K805" s="146"/>
    </row>
    <row r="806">
      <c r="B806" s="183"/>
      <c r="I806" s="146"/>
      <c r="J806" s="146"/>
      <c r="K806" s="146"/>
    </row>
    <row r="807">
      <c r="B807" s="183"/>
      <c r="I807" s="146"/>
      <c r="J807" s="146"/>
      <c r="K807" s="146"/>
    </row>
    <row r="808">
      <c r="B808" s="183"/>
      <c r="I808" s="146"/>
      <c r="J808" s="146"/>
      <c r="K808" s="146"/>
    </row>
    <row r="809">
      <c r="B809" s="183"/>
      <c r="I809" s="146"/>
      <c r="J809" s="146"/>
      <c r="K809" s="146"/>
    </row>
    <row r="810">
      <c r="B810" s="183"/>
      <c r="I810" s="146"/>
      <c r="J810" s="146"/>
      <c r="K810" s="146"/>
    </row>
    <row r="811">
      <c r="B811" s="183"/>
      <c r="I811" s="146"/>
      <c r="J811" s="146"/>
      <c r="K811" s="146"/>
    </row>
    <row r="812">
      <c r="B812" s="183"/>
      <c r="I812" s="146"/>
      <c r="J812" s="146"/>
      <c r="K812" s="146"/>
    </row>
    <row r="813">
      <c r="B813" s="183"/>
      <c r="I813" s="146"/>
      <c r="J813" s="146"/>
      <c r="K813" s="146"/>
    </row>
    <row r="814">
      <c r="B814" s="183"/>
      <c r="I814" s="146"/>
      <c r="J814" s="146"/>
      <c r="K814" s="146"/>
    </row>
    <row r="815">
      <c r="B815" s="183"/>
      <c r="I815" s="146"/>
      <c r="J815" s="146"/>
      <c r="K815" s="146"/>
    </row>
    <row r="816">
      <c r="B816" s="183"/>
      <c r="I816" s="146"/>
      <c r="J816" s="146"/>
      <c r="K816" s="146"/>
    </row>
    <row r="817">
      <c r="B817" s="183"/>
      <c r="I817" s="146"/>
      <c r="J817" s="146"/>
      <c r="K817" s="146"/>
    </row>
    <row r="818">
      <c r="B818" s="183"/>
      <c r="I818" s="146"/>
      <c r="J818" s="146"/>
      <c r="K818" s="146"/>
    </row>
    <row r="819">
      <c r="B819" s="183"/>
      <c r="I819" s="146"/>
      <c r="J819" s="146"/>
      <c r="K819" s="146"/>
    </row>
    <row r="820">
      <c r="B820" s="183"/>
      <c r="I820" s="146"/>
      <c r="J820" s="146"/>
      <c r="K820" s="146"/>
    </row>
    <row r="821">
      <c r="B821" s="183"/>
      <c r="I821" s="146"/>
      <c r="J821" s="146"/>
      <c r="K821" s="146"/>
    </row>
    <row r="822">
      <c r="B822" s="183"/>
      <c r="I822" s="146"/>
      <c r="J822" s="146"/>
      <c r="K822" s="146"/>
    </row>
    <row r="823">
      <c r="B823" s="183"/>
      <c r="I823" s="146"/>
      <c r="J823" s="146"/>
      <c r="K823" s="146"/>
    </row>
    <row r="824">
      <c r="B824" s="183"/>
      <c r="I824" s="146"/>
      <c r="J824" s="146"/>
      <c r="K824" s="146"/>
    </row>
    <row r="825">
      <c r="B825" s="183"/>
      <c r="I825" s="146"/>
      <c r="J825" s="146"/>
      <c r="K825" s="146"/>
    </row>
    <row r="826">
      <c r="B826" s="183"/>
      <c r="I826" s="146"/>
      <c r="J826" s="146"/>
      <c r="K826" s="146"/>
    </row>
    <row r="827">
      <c r="B827" s="183"/>
      <c r="I827" s="146"/>
      <c r="J827" s="146"/>
      <c r="K827" s="146"/>
    </row>
    <row r="828">
      <c r="B828" s="183"/>
      <c r="I828" s="146"/>
      <c r="J828" s="146"/>
      <c r="K828" s="146"/>
    </row>
    <row r="829">
      <c r="B829" s="183"/>
      <c r="I829" s="146"/>
      <c r="J829" s="146"/>
      <c r="K829" s="146"/>
    </row>
    <row r="830">
      <c r="B830" s="183"/>
      <c r="I830" s="146"/>
      <c r="J830" s="146"/>
      <c r="K830" s="146"/>
    </row>
    <row r="831">
      <c r="B831" s="183"/>
      <c r="I831" s="146"/>
      <c r="J831" s="146"/>
      <c r="K831" s="146"/>
    </row>
    <row r="832">
      <c r="B832" s="183"/>
      <c r="I832" s="146"/>
      <c r="J832" s="146"/>
      <c r="K832" s="146"/>
    </row>
    <row r="833">
      <c r="B833" s="183"/>
      <c r="I833" s="146"/>
      <c r="J833" s="146"/>
      <c r="K833" s="146"/>
    </row>
    <row r="834">
      <c r="B834" s="183"/>
      <c r="I834" s="146"/>
      <c r="J834" s="146"/>
      <c r="K834" s="146"/>
    </row>
    <row r="835">
      <c r="B835" s="183"/>
      <c r="I835" s="146"/>
      <c r="J835" s="146"/>
      <c r="K835" s="146"/>
    </row>
    <row r="836">
      <c r="B836" s="183"/>
      <c r="I836" s="146"/>
      <c r="J836" s="146"/>
      <c r="K836" s="146"/>
    </row>
    <row r="837">
      <c r="B837" s="183"/>
      <c r="I837" s="146"/>
      <c r="J837" s="146"/>
      <c r="K837" s="146"/>
    </row>
    <row r="838">
      <c r="B838" s="183"/>
      <c r="I838" s="146"/>
      <c r="J838" s="146"/>
      <c r="K838" s="146"/>
    </row>
    <row r="839">
      <c r="B839" s="183"/>
      <c r="I839" s="146"/>
      <c r="J839" s="146"/>
      <c r="K839" s="146"/>
    </row>
    <row r="840">
      <c r="B840" s="183"/>
      <c r="I840" s="146"/>
      <c r="J840" s="146"/>
      <c r="K840" s="146"/>
    </row>
    <row r="841">
      <c r="B841" s="183"/>
      <c r="I841" s="146"/>
      <c r="J841" s="146"/>
      <c r="K841" s="146"/>
    </row>
    <row r="842">
      <c r="B842" s="183"/>
      <c r="I842" s="146"/>
      <c r="J842" s="146"/>
      <c r="K842" s="146"/>
    </row>
    <row r="843">
      <c r="B843" s="183"/>
      <c r="I843" s="146"/>
      <c r="J843" s="146"/>
      <c r="K843" s="146"/>
    </row>
    <row r="844">
      <c r="B844" s="183"/>
      <c r="I844" s="146"/>
      <c r="J844" s="146"/>
      <c r="K844" s="146"/>
    </row>
    <row r="845">
      <c r="B845" s="183"/>
      <c r="I845" s="146"/>
      <c r="J845" s="146"/>
      <c r="K845" s="146"/>
    </row>
    <row r="846">
      <c r="B846" s="183"/>
      <c r="I846" s="146"/>
      <c r="J846" s="146"/>
      <c r="K846" s="146"/>
    </row>
    <row r="847">
      <c r="B847" s="183"/>
      <c r="I847" s="146"/>
      <c r="J847" s="146"/>
      <c r="K847" s="146"/>
    </row>
    <row r="848">
      <c r="B848" s="183"/>
      <c r="I848" s="146"/>
      <c r="J848" s="146"/>
      <c r="K848" s="146"/>
    </row>
    <row r="849">
      <c r="B849" s="183"/>
      <c r="I849" s="146"/>
      <c r="J849" s="146"/>
      <c r="K849" s="146"/>
    </row>
    <row r="850">
      <c r="B850" s="183"/>
      <c r="I850" s="146"/>
      <c r="J850" s="146"/>
      <c r="K850" s="146"/>
    </row>
    <row r="851">
      <c r="B851" s="183"/>
      <c r="I851" s="146"/>
      <c r="J851" s="146"/>
      <c r="K851" s="146"/>
    </row>
    <row r="852">
      <c r="B852" s="183"/>
      <c r="I852" s="146"/>
      <c r="J852" s="146"/>
      <c r="K852" s="146"/>
    </row>
    <row r="853">
      <c r="B853" s="183"/>
      <c r="I853" s="146"/>
      <c r="J853" s="146"/>
      <c r="K853" s="146"/>
    </row>
    <row r="854">
      <c r="B854" s="183"/>
      <c r="I854" s="146"/>
      <c r="J854" s="146"/>
      <c r="K854" s="146"/>
    </row>
    <row r="855">
      <c r="B855" s="183"/>
      <c r="I855" s="146"/>
      <c r="J855" s="146"/>
      <c r="K855" s="146"/>
    </row>
    <row r="856">
      <c r="B856" s="183"/>
      <c r="I856" s="146"/>
      <c r="J856" s="146"/>
      <c r="K856" s="146"/>
    </row>
    <row r="857">
      <c r="B857" s="183"/>
      <c r="I857" s="146"/>
      <c r="J857" s="146"/>
      <c r="K857" s="146"/>
    </row>
    <row r="858">
      <c r="B858" s="183"/>
      <c r="I858" s="146"/>
      <c r="J858" s="146"/>
      <c r="K858" s="146"/>
    </row>
    <row r="859">
      <c r="B859" s="183"/>
      <c r="I859" s="146"/>
      <c r="J859" s="146"/>
      <c r="K859" s="146"/>
    </row>
    <row r="860">
      <c r="B860" s="183"/>
      <c r="I860" s="146"/>
      <c r="J860" s="146"/>
      <c r="K860" s="146"/>
    </row>
    <row r="861">
      <c r="B861" s="183"/>
      <c r="I861" s="146"/>
      <c r="J861" s="146"/>
      <c r="K861" s="146"/>
    </row>
    <row r="862">
      <c r="B862" s="183"/>
      <c r="I862" s="146"/>
      <c r="J862" s="146"/>
      <c r="K862" s="146"/>
    </row>
    <row r="863">
      <c r="B863" s="183"/>
      <c r="I863" s="146"/>
      <c r="J863" s="146"/>
      <c r="K863" s="146"/>
    </row>
    <row r="864">
      <c r="B864" s="183"/>
      <c r="I864" s="146"/>
      <c r="J864" s="146"/>
      <c r="K864" s="146"/>
    </row>
    <row r="865">
      <c r="B865" s="183"/>
      <c r="I865" s="146"/>
      <c r="J865" s="146"/>
      <c r="K865" s="146"/>
    </row>
    <row r="866">
      <c r="B866" s="183"/>
      <c r="I866" s="146"/>
      <c r="J866" s="146"/>
      <c r="K866" s="146"/>
    </row>
    <row r="867">
      <c r="B867" s="183"/>
      <c r="I867" s="146"/>
      <c r="J867" s="146"/>
      <c r="K867" s="146"/>
    </row>
    <row r="868">
      <c r="B868" s="183"/>
      <c r="I868" s="146"/>
      <c r="J868" s="146"/>
      <c r="K868" s="146"/>
    </row>
    <row r="869">
      <c r="B869" s="183"/>
      <c r="I869" s="146"/>
      <c r="J869" s="146"/>
      <c r="K869" s="146"/>
    </row>
    <row r="870">
      <c r="B870" s="183"/>
      <c r="I870" s="146"/>
      <c r="J870" s="146"/>
      <c r="K870" s="146"/>
    </row>
    <row r="871">
      <c r="B871" s="183"/>
      <c r="I871" s="146"/>
      <c r="J871" s="146"/>
      <c r="K871" s="146"/>
    </row>
    <row r="872">
      <c r="B872" s="183"/>
      <c r="I872" s="146"/>
      <c r="J872" s="146"/>
      <c r="K872" s="146"/>
    </row>
    <row r="873">
      <c r="B873" s="183"/>
      <c r="I873" s="146"/>
      <c r="J873" s="146"/>
      <c r="K873" s="146"/>
    </row>
    <row r="874">
      <c r="B874" s="183"/>
      <c r="I874" s="146"/>
      <c r="J874" s="146"/>
      <c r="K874" s="146"/>
    </row>
    <row r="875">
      <c r="B875" s="183"/>
      <c r="I875" s="146"/>
      <c r="J875" s="146"/>
      <c r="K875" s="146"/>
    </row>
    <row r="876">
      <c r="B876" s="183"/>
      <c r="I876" s="146"/>
      <c r="J876" s="146"/>
      <c r="K876" s="146"/>
    </row>
    <row r="877">
      <c r="B877" s="183"/>
      <c r="I877" s="146"/>
      <c r="J877" s="146"/>
      <c r="K877" s="146"/>
    </row>
    <row r="878">
      <c r="B878" s="183"/>
      <c r="I878" s="146"/>
      <c r="J878" s="146"/>
      <c r="K878" s="146"/>
    </row>
    <row r="879">
      <c r="B879" s="183"/>
      <c r="I879" s="146"/>
      <c r="J879" s="146"/>
      <c r="K879" s="146"/>
    </row>
    <row r="880">
      <c r="B880" s="183"/>
      <c r="I880" s="146"/>
      <c r="J880" s="146"/>
      <c r="K880" s="146"/>
    </row>
    <row r="881">
      <c r="B881" s="183"/>
      <c r="I881" s="146"/>
      <c r="J881" s="146"/>
      <c r="K881" s="146"/>
    </row>
    <row r="882">
      <c r="B882" s="183"/>
      <c r="I882" s="146"/>
      <c r="J882" s="146"/>
      <c r="K882" s="146"/>
    </row>
    <row r="883">
      <c r="B883" s="183"/>
      <c r="I883" s="146"/>
      <c r="J883" s="146"/>
      <c r="K883" s="146"/>
    </row>
    <row r="884">
      <c r="B884" s="183"/>
      <c r="I884" s="146"/>
      <c r="J884" s="146"/>
      <c r="K884" s="146"/>
    </row>
    <row r="885">
      <c r="B885" s="183"/>
      <c r="I885" s="146"/>
      <c r="J885" s="146"/>
      <c r="K885" s="146"/>
    </row>
    <row r="886">
      <c r="B886" s="183"/>
      <c r="I886" s="146"/>
      <c r="J886" s="146"/>
      <c r="K886" s="146"/>
    </row>
    <row r="887">
      <c r="B887" s="183"/>
      <c r="I887" s="146"/>
      <c r="J887" s="146"/>
      <c r="K887" s="146"/>
    </row>
    <row r="888">
      <c r="B888" s="183"/>
      <c r="I888" s="146"/>
      <c r="J888" s="146"/>
      <c r="K888" s="146"/>
    </row>
    <row r="889">
      <c r="B889" s="183"/>
      <c r="I889" s="146"/>
      <c r="J889" s="146"/>
      <c r="K889" s="146"/>
    </row>
    <row r="890">
      <c r="B890" s="183"/>
      <c r="I890" s="146"/>
      <c r="J890" s="146"/>
      <c r="K890" s="146"/>
    </row>
    <row r="891">
      <c r="B891" s="183"/>
      <c r="I891" s="146"/>
      <c r="J891" s="146"/>
      <c r="K891" s="146"/>
    </row>
    <row r="892">
      <c r="B892" s="183"/>
      <c r="I892" s="146"/>
      <c r="J892" s="146"/>
      <c r="K892" s="146"/>
    </row>
    <row r="893">
      <c r="B893" s="183"/>
      <c r="I893" s="146"/>
      <c r="J893" s="146"/>
      <c r="K893" s="146"/>
    </row>
    <row r="894">
      <c r="B894" s="183"/>
      <c r="I894" s="146"/>
      <c r="J894" s="146"/>
      <c r="K894" s="146"/>
    </row>
    <row r="895">
      <c r="B895" s="183"/>
      <c r="I895" s="146"/>
      <c r="J895" s="146"/>
      <c r="K895" s="146"/>
    </row>
    <row r="896">
      <c r="B896" s="183"/>
      <c r="I896" s="146"/>
      <c r="J896" s="146"/>
      <c r="K896" s="146"/>
    </row>
    <row r="897">
      <c r="B897" s="183"/>
      <c r="I897" s="146"/>
      <c r="J897" s="146"/>
      <c r="K897" s="146"/>
    </row>
    <row r="898">
      <c r="B898" s="183"/>
      <c r="I898" s="146"/>
      <c r="J898" s="146"/>
      <c r="K898" s="146"/>
    </row>
    <row r="899">
      <c r="B899" s="183"/>
      <c r="I899" s="146"/>
      <c r="J899" s="146"/>
      <c r="K899" s="146"/>
    </row>
    <row r="900">
      <c r="B900" s="183"/>
      <c r="I900" s="146"/>
      <c r="J900" s="146"/>
      <c r="K900" s="146"/>
    </row>
    <row r="901">
      <c r="B901" s="183"/>
      <c r="I901" s="146"/>
      <c r="J901" s="146"/>
      <c r="K901" s="146"/>
    </row>
    <row r="902">
      <c r="B902" s="183"/>
      <c r="I902" s="146"/>
      <c r="J902" s="146"/>
      <c r="K902" s="146"/>
    </row>
    <row r="903">
      <c r="B903" s="183"/>
      <c r="I903" s="146"/>
      <c r="J903" s="146"/>
      <c r="K903" s="146"/>
    </row>
    <row r="904">
      <c r="B904" s="183"/>
      <c r="I904" s="146"/>
      <c r="J904" s="146"/>
      <c r="K904" s="146"/>
    </row>
    <row r="905">
      <c r="B905" s="183"/>
      <c r="I905" s="146"/>
      <c r="J905" s="146"/>
      <c r="K905" s="146"/>
    </row>
    <row r="906">
      <c r="B906" s="183"/>
      <c r="I906" s="146"/>
      <c r="J906" s="146"/>
      <c r="K906" s="146"/>
    </row>
    <row r="907">
      <c r="B907" s="183"/>
      <c r="I907" s="146"/>
      <c r="J907" s="146"/>
      <c r="K907" s="146"/>
    </row>
    <row r="908">
      <c r="B908" s="183"/>
      <c r="I908" s="146"/>
      <c r="J908" s="146"/>
      <c r="K908" s="146"/>
    </row>
    <row r="909">
      <c r="B909" s="183"/>
      <c r="I909" s="146"/>
      <c r="J909" s="146"/>
      <c r="K909" s="146"/>
    </row>
    <row r="910">
      <c r="B910" s="183"/>
      <c r="I910" s="146"/>
      <c r="J910" s="146"/>
      <c r="K910" s="146"/>
    </row>
    <row r="911">
      <c r="B911" s="183"/>
      <c r="I911" s="146"/>
      <c r="J911" s="146"/>
      <c r="K911" s="146"/>
    </row>
    <row r="912">
      <c r="B912" s="183"/>
      <c r="I912" s="146"/>
      <c r="J912" s="146"/>
      <c r="K912" s="146"/>
    </row>
    <row r="913">
      <c r="B913" s="183"/>
      <c r="I913" s="146"/>
      <c r="J913" s="146"/>
      <c r="K913" s="146"/>
    </row>
    <row r="914">
      <c r="B914" s="183"/>
      <c r="I914" s="146"/>
      <c r="J914" s="146"/>
      <c r="K914" s="146"/>
    </row>
    <row r="915">
      <c r="B915" s="183"/>
      <c r="I915" s="146"/>
      <c r="J915" s="146"/>
      <c r="K915" s="146"/>
    </row>
    <row r="916">
      <c r="B916" s="183"/>
      <c r="I916" s="146"/>
      <c r="J916" s="146"/>
      <c r="K916" s="146"/>
    </row>
    <row r="917">
      <c r="B917" s="183"/>
      <c r="I917" s="146"/>
      <c r="J917" s="146"/>
      <c r="K917" s="146"/>
    </row>
    <row r="918">
      <c r="B918" s="183"/>
      <c r="I918" s="146"/>
      <c r="J918" s="146"/>
      <c r="K918" s="146"/>
    </row>
    <row r="919">
      <c r="B919" s="183"/>
      <c r="I919" s="146"/>
      <c r="J919" s="146"/>
      <c r="K919" s="146"/>
    </row>
    <row r="920">
      <c r="B920" s="183"/>
      <c r="I920" s="146"/>
      <c r="J920" s="146"/>
      <c r="K920" s="146"/>
    </row>
    <row r="921">
      <c r="B921" s="183"/>
      <c r="I921" s="146"/>
      <c r="J921" s="146"/>
      <c r="K921" s="146"/>
    </row>
    <row r="922">
      <c r="B922" s="183"/>
      <c r="I922" s="146"/>
      <c r="J922" s="146"/>
      <c r="K922" s="146"/>
    </row>
    <row r="923">
      <c r="B923" s="183"/>
      <c r="I923" s="146"/>
      <c r="J923" s="146"/>
      <c r="K923" s="146"/>
    </row>
    <row r="924">
      <c r="B924" s="183"/>
      <c r="I924" s="146"/>
      <c r="J924" s="146"/>
      <c r="K924" s="146"/>
    </row>
    <row r="925">
      <c r="B925" s="183"/>
      <c r="I925" s="146"/>
      <c r="J925" s="146"/>
      <c r="K925" s="146"/>
    </row>
    <row r="926">
      <c r="B926" s="183"/>
      <c r="I926" s="146"/>
      <c r="J926" s="146"/>
      <c r="K926" s="146"/>
    </row>
    <row r="927">
      <c r="B927" s="183"/>
      <c r="I927" s="146"/>
      <c r="J927" s="146"/>
      <c r="K927" s="146"/>
    </row>
    <row r="928">
      <c r="B928" s="183"/>
      <c r="I928" s="146"/>
      <c r="J928" s="146"/>
      <c r="K928" s="146"/>
    </row>
    <row r="929">
      <c r="B929" s="183"/>
      <c r="I929" s="146"/>
      <c r="J929" s="146"/>
      <c r="K929" s="146"/>
    </row>
    <row r="930">
      <c r="B930" s="183"/>
      <c r="I930" s="146"/>
      <c r="J930" s="146"/>
      <c r="K930" s="146"/>
    </row>
    <row r="931">
      <c r="B931" s="183"/>
      <c r="I931" s="146"/>
      <c r="J931" s="146"/>
      <c r="K931" s="146"/>
    </row>
    <row r="932">
      <c r="B932" s="183"/>
      <c r="I932" s="146"/>
      <c r="J932" s="146"/>
      <c r="K932" s="146"/>
    </row>
    <row r="933">
      <c r="B933" s="183"/>
      <c r="I933" s="146"/>
      <c r="J933" s="146"/>
      <c r="K933" s="146"/>
    </row>
    <row r="934">
      <c r="B934" s="183"/>
      <c r="I934" s="146"/>
      <c r="J934" s="146"/>
      <c r="K934" s="146"/>
    </row>
    <row r="935">
      <c r="B935" s="183"/>
      <c r="I935" s="146"/>
      <c r="J935" s="146"/>
      <c r="K935" s="146"/>
    </row>
    <row r="936">
      <c r="B936" s="183"/>
      <c r="I936" s="146"/>
      <c r="J936" s="146"/>
      <c r="K936" s="146"/>
    </row>
    <row r="937">
      <c r="B937" s="183"/>
      <c r="I937" s="146"/>
      <c r="J937" s="146"/>
      <c r="K937" s="146"/>
    </row>
    <row r="938">
      <c r="B938" s="183"/>
      <c r="I938" s="146"/>
      <c r="J938" s="146"/>
      <c r="K938" s="146"/>
    </row>
    <row r="939">
      <c r="B939" s="183"/>
      <c r="I939" s="146"/>
      <c r="J939" s="146"/>
      <c r="K939" s="146"/>
    </row>
    <row r="940">
      <c r="B940" s="183"/>
      <c r="I940" s="146"/>
      <c r="J940" s="146"/>
      <c r="K940" s="146"/>
    </row>
    <row r="941">
      <c r="B941" s="183"/>
      <c r="I941" s="146"/>
      <c r="J941" s="146"/>
      <c r="K941" s="146"/>
    </row>
    <row r="942">
      <c r="B942" s="183"/>
      <c r="I942" s="146"/>
      <c r="J942" s="146"/>
      <c r="K942" s="146"/>
    </row>
    <row r="943">
      <c r="B943" s="183"/>
      <c r="I943" s="146"/>
      <c r="J943" s="146"/>
      <c r="K943" s="146"/>
    </row>
    <row r="944">
      <c r="B944" s="183"/>
      <c r="I944" s="146"/>
      <c r="J944" s="146"/>
      <c r="K944" s="146"/>
    </row>
    <row r="945">
      <c r="B945" s="183"/>
      <c r="I945" s="146"/>
      <c r="J945" s="146"/>
      <c r="K945" s="146"/>
    </row>
    <row r="946">
      <c r="B946" s="183"/>
      <c r="I946" s="146"/>
      <c r="J946" s="146"/>
      <c r="K946" s="146"/>
    </row>
    <row r="947">
      <c r="B947" s="183"/>
      <c r="I947" s="146"/>
      <c r="J947" s="146"/>
      <c r="K947" s="146"/>
    </row>
    <row r="948">
      <c r="B948" s="183"/>
      <c r="I948" s="146"/>
      <c r="J948" s="146"/>
      <c r="K948" s="146"/>
    </row>
    <row r="949">
      <c r="B949" s="183"/>
      <c r="I949" s="146"/>
      <c r="J949" s="146"/>
      <c r="K949" s="146"/>
    </row>
    <row r="950">
      <c r="B950" s="183"/>
      <c r="I950" s="146"/>
      <c r="J950" s="146"/>
      <c r="K950" s="146"/>
    </row>
    <row r="951">
      <c r="B951" s="183"/>
      <c r="I951" s="146"/>
      <c r="J951" s="146"/>
      <c r="K951" s="146"/>
    </row>
    <row r="952">
      <c r="B952" s="183"/>
      <c r="I952" s="146"/>
      <c r="J952" s="146"/>
      <c r="K952" s="146"/>
    </row>
    <row r="953">
      <c r="B953" s="183"/>
      <c r="I953" s="146"/>
      <c r="J953" s="146"/>
      <c r="K953" s="146"/>
    </row>
    <row r="954">
      <c r="B954" s="183"/>
      <c r="I954" s="146"/>
      <c r="J954" s="146"/>
      <c r="K954" s="146"/>
    </row>
    <row r="955">
      <c r="B955" s="183"/>
      <c r="I955" s="146"/>
      <c r="J955" s="146"/>
      <c r="K955" s="146"/>
    </row>
    <row r="956">
      <c r="B956" s="183"/>
      <c r="I956" s="146"/>
      <c r="J956" s="146"/>
      <c r="K956" s="146"/>
    </row>
    <row r="957">
      <c r="B957" s="183"/>
      <c r="I957" s="146"/>
      <c r="J957" s="146"/>
      <c r="K957" s="146"/>
    </row>
    <row r="958">
      <c r="B958" s="183"/>
      <c r="I958" s="146"/>
      <c r="J958" s="146"/>
      <c r="K958" s="146"/>
    </row>
    <row r="959">
      <c r="B959" s="183"/>
      <c r="I959" s="146"/>
      <c r="J959" s="146"/>
      <c r="K959" s="146"/>
    </row>
    <row r="960">
      <c r="B960" s="183"/>
      <c r="I960" s="146"/>
      <c r="J960" s="146"/>
      <c r="K960" s="146"/>
    </row>
    <row r="961">
      <c r="B961" s="183"/>
      <c r="I961" s="146"/>
      <c r="J961" s="146"/>
      <c r="K961" s="146"/>
    </row>
    <row r="962">
      <c r="B962" s="183"/>
      <c r="I962" s="146"/>
      <c r="J962" s="146"/>
      <c r="K962" s="146"/>
    </row>
    <row r="963">
      <c r="B963" s="183"/>
      <c r="I963" s="146"/>
      <c r="J963" s="146"/>
      <c r="K963" s="146"/>
    </row>
    <row r="964">
      <c r="B964" s="183"/>
      <c r="I964" s="146"/>
      <c r="J964" s="146"/>
      <c r="K964" s="146"/>
    </row>
    <row r="965">
      <c r="B965" s="183"/>
      <c r="I965" s="146"/>
      <c r="J965" s="146"/>
      <c r="K965" s="146"/>
    </row>
    <row r="966">
      <c r="B966" s="183"/>
      <c r="I966" s="146"/>
      <c r="J966" s="146"/>
      <c r="K966" s="146"/>
    </row>
    <row r="967">
      <c r="B967" s="183"/>
      <c r="I967" s="146"/>
      <c r="J967" s="146"/>
      <c r="K967" s="146"/>
    </row>
    <row r="968">
      <c r="B968" s="183"/>
      <c r="I968" s="146"/>
      <c r="J968" s="146"/>
      <c r="K968" s="146"/>
    </row>
    <row r="969">
      <c r="B969" s="183"/>
      <c r="I969" s="146"/>
      <c r="J969" s="146"/>
      <c r="K969" s="146"/>
    </row>
    <row r="970">
      <c r="B970" s="183"/>
      <c r="I970" s="146"/>
      <c r="J970" s="146"/>
      <c r="K970" s="146"/>
    </row>
    <row r="971">
      <c r="B971" s="183"/>
      <c r="I971" s="146"/>
      <c r="J971" s="146"/>
      <c r="K971" s="146"/>
    </row>
    <row r="972">
      <c r="B972" s="183"/>
      <c r="I972" s="146"/>
      <c r="J972" s="146"/>
      <c r="K972" s="146"/>
    </row>
    <row r="973">
      <c r="B973" s="183"/>
      <c r="I973" s="146"/>
      <c r="J973" s="146"/>
      <c r="K973" s="146"/>
    </row>
    <row r="974">
      <c r="B974" s="183"/>
      <c r="I974" s="146"/>
      <c r="J974" s="146"/>
      <c r="K974" s="146"/>
    </row>
    <row r="975">
      <c r="B975" s="183"/>
      <c r="I975" s="146"/>
      <c r="J975" s="146"/>
      <c r="K975" s="146"/>
    </row>
    <row r="976">
      <c r="B976" s="183"/>
      <c r="I976" s="146"/>
      <c r="J976" s="146"/>
      <c r="K976" s="146"/>
    </row>
    <row r="977">
      <c r="B977" s="183"/>
      <c r="I977" s="146"/>
      <c r="J977" s="146"/>
      <c r="K977" s="146"/>
    </row>
    <row r="978">
      <c r="B978" s="183"/>
      <c r="I978" s="146"/>
      <c r="J978" s="146"/>
      <c r="K978" s="146"/>
    </row>
    <row r="979">
      <c r="B979" s="183"/>
      <c r="I979" s="146"/>
      <c r="J979" s="146"/>
      <c r="K979" s="146"/>
    </row>
    <row r="980">
      <c r="B980" s="183"/>
      <c r="I980" s="146"/>
      <c r="J980" s="146"/>
      <c r="K980" s="146"/>
    </row>
    <row r="981">
      <c r="B981" s="183"/>
      <c r="I981" s="146"/>
      <c r="J981" s="146"/>
      <c r="K981" s="146"/>
    </row>
    <row r="982">
      <c r="B982" s="183"/>
      <c r="I982" s="146"/>
      <c r="J982" s="146"/>
      <c r="K982" s="146"/>
    </row>
    <row r="983">
      <c r="B983" s="183"/>
      <c r="I983" s="146"/>
      <c r="J983" s="146"/>
      <c r="K983" s="146"/>
    </row>
    <row r="984">
      <c r="B984" s="183"/>
      <c r="I984" s="146"/>
      <c r="J984" s="146"/>
      <c r="K984" s="146"/>
    </row>
    <row r="985">
      <c r="B985" s="183"/>
      <c r="I985" s="146"/>
      <c r="J985" s="146"/>
      <c r="K985" s="146"/>
    </row>
    <row r="986">
      <c r="B986" s="183"/>
      <c r="I986" s="146"/>
      <c r="J986" s="146"/>
      <c r="K986" s="146"/>
    </row>
    <row r="987">
      <c r="B987" s="183"/>
      <c r="I987" s="146"/>
      <c r="J987" s="146"/>
      <c r="K987" s="146"/>
    </row>
    <row r="988">
      <c r="B988" s="183"/>
      <c r="I988" s="146"/>
      <c r="J988" s="146"/>
      <c r="K988" s="146"/>
    </row>
    <row r="989">
      <c r="B989" s="183"/>
      <c r="I989" s="146"/>
      <c r="J989" s="146"/>
      <c r="K989" s="146"/>
    </row>
    <row r="990">
      <c r="B990" s="183"/>
      <c r="I990" s="146"/>
      <c r="J990" s="146"/>
      <c r="K990" s="146"/>
    </row>
    <row r="991">
      <c r="B991" s="183"/>
      <c r="I991" s="146"/>
      <c r="J991" s="146"/>
      <c r="K991" s="146"/>
    </row>
    <row r="992">
      <c r="B992" s="183"/>
      <c r="I992" s="146"/>
      <c r="J992" s="146"/>
      <c r="K992" s="146"/>
    </row>
    <row r="993">
      <c r="B993" s="183"/>
      <c r="I993" s="146"/>
      <c r="J993" s="146"/>
      <c r="K993" s="146"/>
    </row>
    <row r="994">
      <c r="B994" s="183"/>
      <c r="I994" s="146"/>
      <c r="J994" s="146"/>
      <c r="K994" s="146"/>
    </row>
    <row r="995">
      <c r="B995" s="183"/>
      <c r="I995" s="146"/>
      <c r="J995" s="146"/>
      <c r="K995" s="146"/>
    </row>
    <row r="996">
      <c r="B996" s="183"/>
      <c r="I996" s="146"/>
      <c r="J996" s="146"/>
      <c r="K996" s="146"/>
    </row>
    <row r="997">
      <c r="B997" s="183"/>
      <c r="I997" s="146"/>
      <c r="J997" s="146"/>
      <c r="K997" s="146"/>
    </row>
    <row r="998">
      <c r="B998" s="183"/>
      <c r="I998" s="146"/>
      <c r="J998" s="146"/>
      <c r="K998" s="146"/>
    </row>
  </sheetData>
  <hyperlinks>
    <hyperlink r:id="rId1" ref="J6"/>
    <hyperlink r:id="rId2" ref="J7"/>
    <hyperlink r:id="rId3" ref="J9"/>
    <hyperlink r:id="rId4" ref="J11"/>
    <hyperlink r:id="rId5" ref="J12"/>
    <hyperlink r:id="rId6" ref="J13"/>
    <hyperlink r:id="rId7" ref="J14"/>
    <hyperlink r:id="rId8" ref="J15"/>
    <hyperlink r:id="rId9" ref="J16"/>
    <hyperlink r:id="rId10" ref="J17"/>
    <hyperlink r:id="rId11" ref="J18"/>
    <hyperlink r:id="rId12" ref="J21"/>
    <hyperlink r:id="rId13" ref="K21"/>
    <hyperlink r:id="rId14" ref="J22"/>
    <hyperlink r:id="rId15" ref="J23"/>
    <hyperlink r:id="rId16" ref="J24"/>
    <hyperlink r:id="rId17" ref="J25"/>
    <hyperlink r:id="rId18" ref="J30"/>
    <hyperlink r:id="rId19" ref="J31"/>
    <hyperlink r:id="rId20" ref="J32"/>
    <hyperlink r:id="rId21" ref="J34"/>
    <hyperlink r:id="rId22" ref="J35"/>
    <hyperlink r:id="rId23" ref="J36"/>
    <hyperlink r:id="rId24" ref="J38"/>
    <hyperlink r:id="rId25" ref="J39"/>
    <hyperlink r:id="rId26" ref="J40"/>
    <hyperlink r:id="rId27" ref="J44"/>
    <hyperlink r:id="rId28" ref="J50"/>
    <hyperlink r:id="rId29" ref="J51"/>
    <hyperlink r:id="rId30" ref="J52"/>
    <hyperlink r:id="rId31" ref="J53"/>
    <hyperlink r:id="rId32" ref="J54"/>
    <hyperlink r:id="rId33" ref="J56"/>
    <hyperlink r:id="rId34" ref="J57"/>
    <hyperlink r:id="rId35" ref="J58"/>
    <hyperlink r:id="rId36" ref="J59"/>
    <hyperlink r:id="rId37" ref="J60"/>
    <hyperlink r:id="rId38" ref="J61"/>
    <hyperlink r:id="rId39" ref="J63"/>
    <hyperlink r:id="rId40" ref="J64"/>
    <hyperlink r:id="rId41" ref="J65"/>
    <hyperlink r:id="rId42" ref="J66"/>
    <hyperlink r:id="rId43" ref="J69"/>
    <hyperlink r:id="rId44" ref="J70"/>
    <hyperlink r:id="rId45" ref="J72"/>
    <hyperlink r:id="rId46" ref="J73"/>
    <hyperlink r:id="rId47" ref="J74"/>
    <hyperlink r:id="rId48" ref="J75"/>
    <hyperlink r:id="rId49" ref="J76"/>
    <hyperlink r:id="rId50" ref="J77"/>
  </hyperlinks>
  <drawing r:id="rId5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9"/>
    <col customWidth="1" min="2" max="2" width="24.29"/>
    <col customWidth="1" min="3" max="3" width="23.0"/>
    <col customWidth="1" min="4" max="10" width="14.86"/>
    <col customWidth="1" min="11" max="11" width="48.71"/>
    <col customWidth="1" min="12" max="17" width="11.43"/>
  </cols>
  <sheetData>
    <row r="1">
      <c r="A1" s="155" t="s">
        <v>23</v>
      </c>
      <c r="B1" s="155" t="s">
        <v>677</v>
      </c>
      <c r="C1" s="156" t="s">
        <v>25</v>
      </c>
      <c r="D1" s="162" t="s">
        <v>59</v>
      </c>
      <c r="E1" s="163" t="s">
        <v>60</v>
      </c>
      <c r="F1" s="163" t="s">
        <v>61</v>
      </c>
      <c r="G1" s="163" t="s">
        <v>62</v>
      </c>
      <c r="H1" s="165" t="s">
        <v>63</v>
      </c>
      <c r="I1" s="164" t="s">
        <v>64</v>
      </c>
      <c r="J1" s="169" t="s">
        <v>65</v>
      </c>
      <c r="K1" s="121" t="s">
        <v>1256</v>
      </c>
      <c r="L1" s="215" t="s">
        <v>1257</v>
      </c>
      <c r="M1" s="215" t="s">
        <v>1258</v>
      </c>
      <c r="N1" s="215" t="s">
        <v>1259</v>
      </c>
      <c r="O1" s="215" t="s">
        <v>1260</v>
      </c>
      <c r="P1" s="215" t="s">
        <v>1261</v>
      </c>
      <c r="Q1" s="215" t="s">
        <v>1262</v>
      </c>
    </row>
    <row r="2">
      <c r="A2" s="33">
        <v>1.0</v>
      </c>
      <c r="B2" s="34" t="s">
        <v>126</v>
      </c>
      <c r="C2" s="35" t="s">
        <v>127</v>
      </c>
      <c r="D2" s="17" t="s">
        <v>123</v>
      </c>
      <c r="E2" s="17" t="s">
        <v>123</v>
      </c>
      <c r="F2" s="17">
        <v>0.0</v>
      </c>
      <c r="G2" s="17" t="s">
        <v>123</v>
      </c>
      <c r="H2" s="17" t="s">
        <v>123</v>
      </c>
      <c r="I2" s="17" t="s">
        <v>123</v>
      </c>
      <c r="J2" s="40" t="s">
        <v>123</v>
      </c>
      <c r="K2" s="24"/>
      <c r="L2" s="153" t="s">
        <v>743</v>
      </c>
      <c r="M2" s="135" t="s">
        <v>1263</v>
      </c>
      <c r="N2" s="31"/>
      <c r="O2" s="31"/>
      <c r="P2" s="31"/>
      <c r="Q2" s="31"/>
    </row>
    <row r="3">
      <c r="A3" s="33">
        <v>2.0</v>
      </c>
      <c r="B3" s="34" t="s">
        <v>126</v>
      </c>
      <c r="C3" s="35" t="s">
        <v>132</v>
      </c>
      <c r="D3" s="17" t="s">
        <v>123</v>
      </c>
      <c r="E3" s="17" t="s">
        <v>123</v>
      </c>
      <c r="F3" s="17">
        <v>0.0</v>
      </c>
      <c r="G3" s="17" t="s">
        <v>123</v>
      </c>
      <c r="H3" s="17" t="s">
        <v>123</v>
      </c>
      <c r="I3" s="17">
        <v>64.0</v>
      </c>
      <c r="J3" s="42" t="s">
        <v>134</v>
      </c>
      <c r="K3" s="24" t="s">
        <v>1264</v>
      </c>
      <c r="L3" s="153" t="s">
        <v>743</v>
      </c>
      <c r="M3" s="135" t="s">
        <v>1263</v>
      </c>
      <c r="N3" s="31"/>
      <c r="O3" s="31"/>
      <c r="P3" s="31"/>
      <c r="Q3" s="31"/>
    </row>
    <row r="4">
      <c r="A4" s="33">
        <v>3.0</v>
      </c>
      <c r="B4" s="34" t="s">
        <v>126</v>
      </c>
      <c r="C4" s="35" t="s">
        <v>135</v>
      </c>
      <c r="D4" s="17" t="s">
        <v>123</v>
      </c>
      <c r="E4" s="17" t="s">
        <v>123</v>
      </c>
      <c r="F4" s="17">
        <v>0.0</v>
      </c>
      <c r="G4" s="17" t="s">
        <v>123</v>
      </c>
      <c r="H4" s="17" t="s">
        <v>123</v>
      </c>
      <c r="I4" s="17" t="s">
        <v>123</v>
      </c>
      <c r="J4" s="40" t="s">
        <v>123</v>
      </c>
      <c r="K4" s="24"/>
      <c r="L4" s="153" t="s">
        <v>743</v>
      </c>
      <c r="M4" s="31"/>
      <c r="N4" s="31"/>
      <c r="O4" s="31"/>
      <c r="P4" s="31"/>
      <c r="Q4" s="31"/>
    </row>
    <row r="5">
      <c r="A5" s="33">
        <v>4.0</v>
      </c>
      <c r="B5" s="34" t="s">
        <v>137</v>
      </c>
      <c r="C5" s="138"/>
      <c r="D5" s="17" t="s">
        <v>123</v>
      </c>
      <c r="E5" s="17" t="s">
        <v>123</v>
      </c>
      <c r="F5" s="17">
        <v>7300.0</v>
      </c>
      <c r="G5" s="17">
        <v>3700.0</v>
      </c>
      <c r="H5" s="17" t="s">
        <v>123</v>
      </c>
      <c r="I5" s="17">
        <v>15000.0</v>
      </c>
      <c r="J5" s="42" t="s">
        <v>140</v>
      </c>
      <c r="K5" s="14" t="s">
        <v>1265</v>
      </c>
      <c r="L5" s="153" t="s">
        <v>1266</v>
      </c>
      <c r="M5" s="153" t="s">
        <v>1267</v>
      </c>
      <c r="N5" s="153" t="s">
        <v>1268</v>
      </c>
      <c r="O5" s="153" t="s">
        <v>1269</v>
      </c>
      <c r="P5" s="153" t="s">
        <v>1139</v>
      </c>
      <c r="Q5" s="37"/>
    </row>
    <row r="6">
      <c r="A6" s="33">
        <v>5.0</v>
      </c>
      <c r="B6" s="34" t="s">
        <v>142</v>
      </c>
      <c r="C6" s="141"/>
      <c r="D6" s="17">
        <v>37200.0</v>
      </c>
      <c r="E6" s="17">
        <v>37196.0</v>
      </c>
      <c r="F6" s="17">
        <f>76</f>
        <v>76</v>
      </c>
      <c r="G6" s="17" t="s">
        <v>123</v>
      </c>
      <c r="H6" s="17" t="s">
        <v>123</v>
      </c>
      <c r="I6" s="17" t="s">
        <v>123</v>
      </c>
      <c r="J6" s="40" t="s">
        <v>123</v>
      </c>
      <c r="K6" s="14" t="s">
        <v>1270</v>
      </c>
      <c r="L6" s="178" t="s">
        <v>1142</v>
      </c>
      <c r="M6" s="153" t="s">
        <v>1267</v>
      </c>
      <c r="N6" s="153" t="s">
        <v>1271</v>
      </c>
      <c r="O6" s="153" t="s">
        <v>1272</v>
      </c>
      <c r="P6" s="153" t="s">
        <v>1142</v>
      </c>
      <c r="Q6" s="37"/>
    </row>
    <row r="7">
      <c r="A7" s="33">
        <v>6.0</v>
      </c>
      <c r="B7" s="34" t="s">
        <v>145</v>
      </c>
      <c r="C7" s="35" t="s">
        <v>146</v>
      </c>
      <c r="D7" s="29">
        <v>12500.0</v>
      </c>
      <c r="E7" s="57">
        <v>12472.3608502</v>
      </c>
      <c r="F7" s="57">
        <v>294.935381328</v>
      </c>
      <c r="G7" s="57">
        <v>652.5135320773</v>
      </c>
      <c r="H7" s="57">
        <v>3948.1669895265</v>
      </c>
      <c r="I7" s="29" t="s">
        <v>123</v>
      </c>
      <c r="J7" s="30" t="s">
        <v>123</v>
      </c>
      <c r="K7" s="24" t="s">
        <v>1273</v>
      </c>
      <c r="L7" s="153" t="s">
        <v>780</v>
      </c>
      <c r="M7" s="146"/>
      <c r="N7" s="31"/>
      <c r="O7" s="31"/>
      <c r="P7" s="31"/>
      <c r="Q7" s="31"/>
    </row>
    <row r="8">
      <c r="A8" s="33">
        <v>7.0</v>
      </c>
      <c r="B8" s="34" t="s">
        <v>148</v>
      </c>
      <c r="C8" s="138"/>
      <c r="D8" s="17">
        <v>1000.0</v>
      </c>
      <c r="E8" s="17">
        <v>1000.0</v>
      </c>
      <c r="F8" s="17" t="s">
        <v>123</v>
      </c>
      <c r="G8" s="17" t="s">
        <v>123</v>
      </c>
      <c r="H8" s="17" t="s">
        <v>123</v>
      </c>
      <c r="I8" s="17" t="s">
        <v>123</v>
      </c>
      <c r="J8" s="40" t="s">
        <v>123</v>
      </c>
      <c r="K8" s="24" t="s">
        <v>1274</v>
      </c>
      <c r="L8" s="206" t="s">
        <v>1146</v>
      </c>
      <c r="M8" s="153" t="s">
        <v>1275</v>
      </c>
      <c r="N8" s="142"/>
      <c r="O8" s="142"/>
      <c r="P8" s="142"/>
      <c r="Q8" s="142"/>
    </row>
    <row r="9">
      <c r="A9" s="33">
        <v>8.0</v>
      </c>
      <c r="B9" s="34" t="s">
        <v>153</v>
      </c>
      <c r="C9" s="143"/>
      <c r="D9" s="17">
        <v>105000.0</v>
      </c>
      <c r="E9" s="17">
        <v>105170.0</v>
      </c>
      <c r="F9" s="17">
        <v>0.0</v>
      </c>
      <c r="G9" s="17" t="s">
        <v>123</v>
      </c>
      <c r="H9" s="17">
        <v>55000.0</v>
      </c>
      <c r="I9" s="17" t="s">
        <v>123</v>
      </c>
      <c r="J9" s="40" t="s">
        <v>123</v>
      </c>
      <c r="K9" s="24" t="s">
        <v>1276</v>
      </c>
      <c r="L9" s="206" t="s">
        <v>776</v>
      </c>
      <c r="M9" s="231" t="s">
        <v>1148</v>
      </c>
      <c r="N9" s="135" t="s">
        <v>1277</v>
      </c>
      <c r="O9" s="31"/>
      <c r="P9" s="31"/>
      <c r="Q9" s="31"/>
    </row>
    <row r="10">
      <c r="A10" s="33">
        <v>9.0</v>
      </c>
      <c r="B10" s="64" t="s">
        <v>155</v>
      </c>
      <c r="C10" s="144"/>
      <c r="D10" s="17" t="s">
        <v>123</v>
      </c>
      <c r="E10" s="17" t="s">
        <v>123</v>
      </c>
      <c r="F10" s="17" t="s">
        <v>123</v>
      </c>
      <c r="G10" s="17" t="s">
        <v>123</v>
      </c>
      <c r="H10" s="17" t="s">
        <v>123</v>
      </c>
      <c r="I10" s="17" t="s">
        <v>123</v>
      </c>
      <c r="J10" s="40" t="s">
        <v>123</v>
      </c>
      <c r="K10" s="24" t="s">
        <v>123</v>
      </c>
      <c r="L10" s="153" t="s">
        <v>1278</v>
      </c>
      <c r="M10" s="31"/>
      <c r="N10" s="31"/>
      <c r="O10" s="31"/>
      <c r="P10" s="31"/>
      <c r="Q10" s="31"/>
    </row>
    <row r="11">
      <c r="A11" s="33">
        <v>10.0</v>
      </c>
      <c r="B11" s="34" t="s">
        <v>156</v>
      </c>
      <c r="C11" s="138"/>
      <c r="D11" s="29">
        <v>37800.0</v>
      </c>
      <c r="E11" s="57">
        <v>37780.3503421</v>
      </c>
      <c r="F11" s="57">
        <v>0.895796028025</v>
      </c>
      <c r="G11" s="57">
        <v>0.352792437518</v>
      </c>
      <c r="H11" s="57">
        <v>286.56224239973403</v>
      </c>
      <c r="I11" s="29" t="s">
        <v>123</v>
      </c>
      <c r="J11" s="30" t="s">
        <v>123</v>
      </c>
      <c r="K11" s="24" t="s">
        <v>1279</v>
      </c>
      <c r="L11" s="153" t="s">
        <v>780</v>
      </c>
      <c r="M11" s="135" t="s">
        <v>1280</v>
      </c>
      <c r="N11" s="31"/>
      <c r="O11" s="31"/>
      <c r="P11" s="31"/>
      <c r="Q11" s="31"/>
    </row>
    <row r="12">
      <c r="A12" s="33">
        <v>11.0</v>
      </c>
      <c r="B12" s="34" t="s">
        <v>156</v>
      </c>
      <c r="C12" s="69" t="s">
        <v>158</v>
      </c>
      <c r="D12" s="29">
        <v>37800.0</v>
      </c>
      <c r="E12" s="57">
        <v>37780.3503421</v>
      </c>
      <c r="F12" s="57">
        <v>0.895796028025</v>
      </c>
      <c r="G12" s="57">
        <v>0.352792437518</v>
      </c>
      <c r="H12" s="57">
        <v>286.56224239973403</v>
      </c>
      <c r="I12" s="29" t="s">
        <v>123</v>
      </c>
      <c r="J12" s="30" t="s">
        <v>123</v>
      </c>
      <c r="K12" s="24" t="s">
        <v>1279</v>
      </c>
      <c r="L12" s="153" t="s">
        <v>780</v>
      </c>
      <c r="M12" s="135" t="s">
        <v>1280</v>
      </c>
      <c r="N12" s="31"/>
      <c r="O12" s="31"/>
      <c r="P12" s="31"/>
      <c r="Q12" s="31"/>
    </row>
    <row r="13">
      <c r="A13" s="33">
        <v>12.0</v>
      </c>
      <c r="B13" s="34" t="s">
        <v>159</v>
      </c>
      <c r="C13" s="143"/>
      <c r="D13" s="29">
        <v>1100.0</v>
      </c>
      <c r="E13" s="57">
        <v>1112.44625648</v>
      </c>
      <c r="F13" s="57">
        <v>3.02864801524</v>
      </c>
      <c r="G13" s="57">
        <v>13.106040545761001</v>
      </c>
      <c r="H13" s="57">
        <v>875.021287719646</v>
      </c>
      <c r="I13" s="29">
        <v>15520.0</v>
      </c>
      <c r="J13" s="74" t="s">
        <v>161</v>
      </c>
      <c r="K13" s="24" t="s">
        <v>1281</v>
      </c>
      <c r="L13" s="153" t="s">
        <v>780</v>
      </c>
      <c r="M13" s="135" t="s">
        <v>788</v>
      </c>
      <c r="N13" s="31"/>
      <c r="O13" s="31"/>
      <c r="P13" s="31"/>
      <c r="Q13" s="31"/>
    </row>
    <row r="14">
      <c r="A14" s="33">
        <v>13.0</v>
      </c>
      <c r="B14" s="34" t="s">
        <v>163</v>
      </c>
      <c r="C14" s="138"/>
      <c r="D14" s="17">
        <v>197000.0</v>
      </c>
      <c r="E14" s="17">
        <f>122760+73857+269</f>
        <v>196886</v>
      </c>
      <c r="F14" s="17">
        <v>100.0</v>
      </c>
      <c r="G14" s="17" t="s">
        <v>123</v>
      </c>
      <c r="H14" s="17">
        <v>103000.0</v>
      </c>
      <c r="I14" s="17" t="s">
        <v>123</v>
      </c>
      <c r="J14" s="40" t="s">
        <v>123</v>
      </c>
      <c r="K14" s="24" t="s">
        <v>1244</v>
      </c>
      <c r="L14" s="206" t="s">
        <v>776</v>
      </c>
      <c r="M14" s="153" t="s">
        <v>1282</v>
      </c>
      <c r="N14" s="153" t="s">
        <v>1283</v>
      </c>
      <c r="O14" s="153" t="s">
        <v>1272</v>
      </c>
      <c r="P14" s="37"/>
      <c r="Q14" s="37"/>
    </row>
    <row r="15">
      <c r="A15" s="33">
        <v>14.0</v>
      </c>
      <c r="B15" s="75" t="s">
        <v>164</v>
      </c>
      <c r="C15" s="141"/>
      <c r="D15" s="29">
        <v>4.0</v>
      </c>
      <c r="E15" s="57">
        <v>4.0</v>
      </c>
      <c r="F15" s="57">
        <v>0.0</v>
      </c>
      <c r="G15" s="57">
        <v>0.0</v>
      </c>
      <c r="H15" s="57">
        <v>4.0</v>
      </c>
      <c r="I15" s="17">
        <v>37700.0</v>
      </c>
      <c r="J15" s="40" t="s">
        <v>165</v>
      </c>
      <c r="K15" s="24" t="s">
        <v>1284</v>
      </c>
      <c r="L15" s="153" t="s">
        <v>780</v>
      </c>
      <c r="M15" s="135" t="s">
        <v>1285</v>
      </c>
      <c r="N15" s="31"/>
      <c r="O15" s="31"/>
      <c r="P15" s="31"/>
      <c r="Q15" s="31"/>
    </row>
    <row r="16">
      <c r="A16" s="33">
        <v>15.0</v>
      </c>
      <c r="B16" s="34" t="s">
        <v>166</v>
      </c>
      <c r="C16" s="35" t="s">
        <v>167</v>
      </c>
      <c r="D16" s="17">
        <v>1000.0</v>
      </c>
      <c r="E16" s="57">
        <v>1012.11545029</v>
      </c>
      <c r="F16" s="57">
        <v>3.26789213301</v>
      </c>
      <c r="G16" s="57">
        <v>94.7518893501</v>
      </c>
      <c r="H16" s="57">
        <v>603.880174685</v>
      </c>
      <c r="I16" s="29" t="s">
        <v>123</v>
      </c>
      <c r="J16" s="30" t="s">
        <v>123</v>
      </c>
      <c r="K16" s="265" t="s">
        <v>1245</v>
      </c>
      <c r="L16" s="153" t="s">
        <v>780</v>
      </c>
      <c r="M16" s="142"/>
      <c r="N16" s="142"/>
      <c r="O16" s="142"/>
      <c r="P16" s="142"/>
      <c r="Q16" s="142"/>
    </row>
    <row r="17">
      <c r="A17" s="33">
        <v>16.0</v>
      </c>
      <c r="B17" s="34" t="s">
        <v>166</v>
      </c>
      <c r="C17" s="35" t="s">
        <v>172</v>
      </c>
      <c r="D17" s="29">
        <v>11450.0</v>
      </c>
      <c r="E17" s="29">
        <v>11450.0</v>
      </c>
      <c r="F17" s="29" t="s">
        <v>123</v>
      </c>
      <c r="G17" s="29" t="s">
        <v>123</v>
      </c>
      <c r="H17" s="29" t="s">
        <v>123</v>
      </c>
      <c r="I17" s="29" t="s">
        <v>123</v>
      </c>
      <c r="J17" s="30" t="s">
        <v>123</v>
      </c>
      <c r="K17" s="265" t="s">
        <v>1286</v>
      </c>
      <c r="L17" s="153" t="s">
        <v>1155</v>
      </c>
      <c r="M17" s="142"/>
      <c r="N17" s="142"/>
      <c r="O17" s="142"/>
      <c r="P17" s="142"/>
      <c r="Q17" s="142"/>
    </row>
    <row r="18">
      <c r="A18" s="33">
        <v>17.0</v>
      </c>
      <c r="B18" s="64" t="s">
        <v>175</v>
      </c>
      <c r="C18" s="141"/>
      <c r="D18" s="29" t="s">
        <v>123</v>
      </c>
      <c r="E18" s="29" t="s">
        <v>123</v>
      </c>
      <c r="F18" s="29" t="s">
        <v>123</v>
      </c>
      <c r="G18" s="29" t="s">
        <v>123</v>
      </c>
      <c r="H18" s="29" t="s">
        <v>123</v>
      </c>
      <c r="I18" s="17">
        <v>3500.0</v>
      </c>
      <c r="J18" s="40" t="s">
        <v>177</v>
      </c>
      <c r="K18" s="24" t="s">
        <v>1287</v>
      </c>
      <c r="L18" s="153" t="s">
        <v>780</v>
      </c>
      <c r="M18" s="135" t="s">
        <v>1288</v>
      </c>
      <c r="N18" s="135" t="s">
        <v>468</v>
      </c>
      <c r="O18" s="142"/>
      <c r="P18" s="142"/>
      <c r="Q18" s="142"/>
    </row>
    <row r="19">
      <c r="A19" s="33">
        <v>18.0</v>
      </c>
      <c r="B19" s="34" t="s">
        <v>182</v>
      </c>
      <c r="C19" s="141"/>
      <c r="D19" s="17" t="s">
        <v>123</v>
      </c>
      <c r="E19" s="17" t="s">
        <v>123</v>
      </c>
      <c r="F19" s="17" t="s">
        <v>123</v>
      </c>
      <c r="G19" s="17" t="s">
        <v>123</v>
      </c>
      <c r="H19" s="17" t="s">
        <v>123</v>
      </c>
      <c r="I19" s="17">
        <f>2700/(2013-2008)</f>
        <v>540</v>
      </c>
      <c r="J19" s="42" t="s">
        <v>183</v>
      </c>
      <c r="K19" s="24" t="s">
        <v>1157</v>
      </c>
      <c r="L19" s="153" t="s">
        <v>1289</v>
      </c>
      <c r="M19" s="153" t="s">
        <v>1290</v>
      </c>
      <c r="N19" s="153" t="s">
        <v>567</v>
      </c>
      <c r="O19" s="153" t="s">
        <v>1291</v>
      </c>
      <c r="P19" s="153" t="s">
        <v>1292</v>
      </c>
      <c r="Q19" s="206" t="s">
        <v>1158</v>
      </c>
    </row>
    <row r="20">
      <c r="A20" s="33">
        <v>19.0</v>
      </c>
      <c r="B20" s="34" t="s">
        <v>185</v>
      </c>
      <c r="C20" s="141"/>
      <c r="D20" s="17" t="s">
        <v>123</v>
      </c>
      <c r="E20" s="17" t="s">
        <v>123</v>
      </c>
      <c r="F20" s="17">
        <v>13.0</v>
      </c>
      <c r="G20" s="17" t="s">
        <v>123</v>
      </c>
      <c r="H20" s="17" t="s">
        <v>123</v>
      </c>
      <c r="I20" s="17" t="s">
        <v>123</v>
      </c>
      <c r="J20" s="40" t="s">
        <v>123</v>
      </c>
      <c r="K20" s="24" t="s">
        <v>1293</v>
      </c>
      <c r="L20" s="153" t="s">
        <v>1294</v>
      </c>
      <c r="M20" s="153" t="s">
        <v>1295</v>
      </c>
      <c r="N20" s="153" t="s">
        <v>1296</v>
      </c>
      <c r="O20" s="153" t="s">
        <v>1297</v>
      </c>
      <c r="P20" s="153" t="s">
        <v>1298</v>
      </c>
      <c r="Q20" s="153" t="s">
        <v>1299</v>
      </c>
    </row>
    <row r="21">
      <c r="A21" s="33">
        <v>20.0</v>
      </c>
      <c r="B21" s="12" t="s">
        <v>188</v>
      </c>
      <c r="C21" s="141"/>
      <c r="D21" s="17">
        <v>2800.0</v>
      </c>
      <c r="E21" s="17">
        <v>2824.0</v>
      </c>
      <c r="F21" s="17" t="s">
        <v>123</v>
      </c>
      <c r="G21" s="17" t="s">
        <v>123</v>
      </c>
      <c r="H21" s="17" t="s">
        <v>123</v>
      </c>
      <c r="I21" s="17" t="s">
        <v>123</v>
      </c>
      <c r="J21" s="40" t="s">
        <v>123</v>
      </c>
      <c r="K21" s="24" t="s">
        <v>1300</v>
      </c>
      <c r="L21" s="153" t="s">
        <v>808</v>
      </c>
      <c r="M21" s="154"/>
      <c r="N21" s="145"/>
      <c r="O21" s="154"/>
      <c r="P21" s="154"/>
      <c r="Q21" s="154"/>
    </row>
    <row r="22">
      <c r="A22" s="33">
        <v>21.0</v>
      </c>
      <c r="B22" s="34" t="s">
        <v>190</v>
      </c>
      <c r="C22" s="69" t="s">
        <v>191</v>
      </c>
      <c r="D22" s="29">
        <v>5200.0</v>
      </c>
      <c r="E22" s="57">
        <v>5249.33502801</v>
      </c>
      <c r="F22" s="57">
        <v>70.0371022986</v>
      </c>
      <c r="G22" s="57">
        <v>104.655944031</v>
      </c>
      <c r="H22" s="57">
        <v>629.3798355426679</v>
      </c>
      <c r="I22" s="29" t="s">
        <v>123</v>
      </c>
      <c r="J22" s="30" t="s">
        <v>123</v>
      </c>
      <c r="K22" s="24" t="s">
        <v>1247</v>
      </c>
      <c r="L22" s="153" t="s">
        <v>780</v>
      </c>
      <c r="M22" s="145"/>
      <c r="N22" s="145"/>
      <c r="O22" s="145"/>
      <c r="P22" s="145"/>
      <c r="Q22" s="145"/>
    </row>
    <row r="23">
      <c r="A23" s="33">
        <v>22.0</v>
      </c>
      <c r="B23" s="34" t="s">
        <v>195</v>
      </c>
      <c r="C23" s="143"/>
      <c r="D23" s="29">
        <v>100000.0</v>
      </c>
      <c r="E23" s="57">
        <v>100278.495417</v>
      </c>
      <c r="F23" s="57">
        <v>829.646650843</v>
      </c>
      <c r="G23" s="57">
        <v>1530.495777829</v>
      </c>
      <c r="H23" s="57">
        <v>18471.286880342803</v>
      </c>
      <c r="I23" s="29" t="s">
        <v>123</v>
      </c>
      <c r="J23" s="30" t="s">
        <v>123</v>
      </c>
      <c r="K23" s="24">
        <v>2016.0</v>
      </c>
      <c r="L23" s="153" t="s">
        <v>780</v>
      </c>
      <c r="M23" s="154"/>
      <c r="N23" s="145"/>
      <c r="O23" s="145"/>
      <c r="P23" s="145"/>
      <c r="Q23" s="145"/>
    </row>
    <row r="24">
      <c r="A24" s="33">
        <v>23.0</v>
      </c>
      <c r="B24" s="34" t="s">
        <v>198</v>
      </c>
      <c r="C24" s="35" t="s">
        <v>199</v>
      </c>
      <c r="D24" s="29">
        <v>1030000.0</v>
      </c>
      <c r="E24" s="57">
        <v>1033750.91186</v>
      </c>
      <c r="F24" s="57">
        <v>7116.4979833</v>
      </c>
      <c r="G24" s="57">
        <v>28715.89003023</v>
      </c>
      <c r="H24" s="57">
        <v>786095.8070768492</v>
      </c>
      <c r="I24" s="29">
        <v>1900000.0</v>
      </c>
      <c r="J24" s="30" t="s">
        <v>201</v>
      </c>
      <c r="K24" s="24" t="s">
        <v>1301</v>
      </c>
      <c r="L24" s="153" t="s">
        <v>780</v>
      </c>
      <c r="M24" s="153" t="s">
        <v>1302</v>
      </c>
      <c r="N24" s="145"/>
      <c r="O24" s="145"/>
      <c r="P24" s="145"/>
      <c r="Q24" s="145"/>
    </row>
    <row r="25">
      <c r="A25" s="33">
        <v>24.0</v>
      </c>
      <c r="B25" s="34" t="s">
        <v>202</v>
      </c>
      <c r="C25" s="35" t="s">
        <v>203</v>
      </c>
      <c r="D25" s="29">
        <v>1030000.0</v>
      </c>
      <c r="E25" s="57">
        <v>1033750.91186</v>
      </c>
      <c r="F25" s="57">
        <v>7116.4979833</v>
      </c>
      <c r="G25" s="57">
        <v>28715.89003023</v>
      </c>
      <c r="H25" s="57">
        <v>786095.8070768492</v>
      </c>
      <c r="I25" s="29">
        <v>1900000.0</v>
      </c>
      <c r="J25" s="30" t="s">
        <v>201</v>
      </c>
      <c r="K25" s="24" t="s">
        <v>1301</v>
      </c>
      <c r="L25" s="153" t="s">
        <v>780</v>
      </c>
      <c r="M25" s="153" t="s">
        <v>1302</v>
      </c>
      <c r="N25" s="145"/>
      <c r="O25" s="145"/>
      <c r="P25" s="145"/>
      <c r="Q25" s="145"/>
    </row>
    <row r="26">
      <c r="A26" s="33">
        <v>25.0</v>
      </c>
      <c r="B26" s="34" t="s">
        <v>204</v>
      </c>
      <c r="C26" s="141"/>
      <c r="D26" s="17">
        <v>18.0</v>
      </c>
      <c r="E26" s="17">
        <v>18.0</v>
      </c>
      <c r="F26" s="17">
        <v>0.0</v>
      </c>
      <c r="G26" s="17" t="s">
        <v>123</v>
      </c>
      <c r="H26" s="17">
        <v>3.0</v>
      </c>
      <c r="I26" s="17">
        <v>79.0</v>
      </c>
      <c r="J26" s="40" t="s">
        <v>205</v>
      </c>
      <c r="K26" s="24">
        <v>2013.0</v>
      </c>
      <c r="L26" s="153" t="s">
        <v>1052</v>
      </c>
      <c r="M26" s="153" t="s">
        <v>1303</v>
      </c>
      <c r="N26" s="135" t="s">
        <v>1304</v>
      </c>
      <c r="O26" s="31"/>
      <c r="P26" s="31"/>
      <c r="Q26" s="31"/>
    </row>
    <row r="27">
      <c r="A27" s="33">
        <v>26.0</v>
      </c>
      <c r="B27" s="34" t="s">
        <v>209</v>
      </c>
      <c r="C27" s="141"/>
      <c r="D27" s="17">
        <v>470000.0</v>
      </c>
      <c r="E27" s="17">
        <f>average(290000,650000)</f>
        <v>470000</v>
      </c>
      <c r="F27" s="17">
        <v>26000.0</v>
      </c>
      <c r="G27" s="17" t="s">
        <v>123</v>
      </c>
      <c r="H27" s="17" t="s">
        <v>123</v>
      </c>
      <c r="I27" s="17" t="s">
        <v>123</v>
      </c>
      <c r="J27" s="40" t="s">
        <v>123</v>
      </c>
      <c r="K27" s="24" t="s">
        <v>1305</v>
      </c>
      <c r="L27" s="206" t="s">
        <v>1167</v>
      </c>
      <c r="M27" s="153" t="s">
        <v>1306</v>
      </c>
      <c r="N27" s="153" t="s">
        <v>1307</v>
      </c>
      <c r="O27" s="135" t="s">
        <v>1167</v>
      </c>
      <c r="P27" s="31"/>
      <c r="Q27" s="31"/>
    </row>
    <row r="28">
      <c r="A28" s="33">
        <v>27.0</v>
      </c>
      <c r="B28" s="34" t="s">
        <v>211</v>
      </c>
      <c r="C28" s="141"/>
      <c r="D28" s="17" t="s">
        <v>123</v>
      </c>
      <c r="E28" s="17" t="s">
        <v>123</v>
      </c>
      <c r="F28" s="29" t="s">
        <v>123</v>
      </c>
      <c r="G28" s="17" t="s">
        <v>123</v>
      </c>
      <c r="H28" s="17" t="s">
        <v>123</v>
      </c>
      <c r="I28" s="17">
        <v>7.5E7</v>
      </c>
      <c r="J28" s="40" t="s">
        <v>212</v>
      </c>
      <c r="K28" s="24" t="s">
        <v>1308</v>
      </c>
      <c r="L28" s="153" t="s">
        <v>1309</v>
      </c>
      <c r="M28" s="31"/>
      <c r="N28" s="31"/>
      <c r="O28" s="31"/>
      <c r="P28" s="31"/>
      <c r="Q28" s="31"/>
    </row>
    <row r="29">
      <c r="A29" s="33">
        <v>28.0</v>
      </c>
      <c r="B29" s="34" t="s">
        <v>213</v>
      </c>
      <c r="C29" s="141"/>
      <c r="D29" s="17" t="s">
        <v>123</v>
      </c>
      <c r="E29" s="17" t="s">
        <v>123</v>
      </c>
      <c r="F29" s="17" t="s">
        <v>123</v>
      </c>
      <c r="G29" s="17" t="s">
        <v>123</v>
      </c>
      <c r="H29" s="17" t="s">
        <v>123</v>
      </c>
      <c r="I29" s="17">
        <v>360000.0</v>
      </c>
      <c r="J29" s="40" t="s">
        <v>214</v>
      </c>
      <c r="K29" s="24" t="s">
        <v>1310</v>
      </c>
      <c r="L29" s="153" t="s">
        <v>1311</v>
      </c>
      <c r="M29" s="135" t="s">
        <v>1312</v>
      </c>
      <c r="N29" s="31"/>
      <c r="O29" s="31"/>
      <c r="P29" s="31"/>
      <c r="Q29" s="31"/>
    </row>
    <row r="30">
      <c r="A30" s="33">
        <v>29.0</v>
      </c>
      <c r="B30" s="34" t="s">
        <v>215</v>
      </c>
      <c r="C30" s="35" t="s">
        <v>216</v>
      </c>
      <c r="D30" s="29">
        <v>13700.0</v>
      </c>
      <c r="E30" s="57">
        <v>13668.6246137</v>
      </c>
      <c r="F30" s="57">
        <v>0.0</v>
      </c>
      <c r="G30" s="57">
        <v>43.1677568729</v>
      </c>
      <c r="H30" s="57">
        <v>6274.998715149791</v>
      </c>
      <c r="I30" s="29" t="s">
        <v>123</v>
      </c>
      <c r="J30" s="30" t="s">
        <v>123</v>
      </c>
      <c r="K30" s="229" t="s">
        <v>1168</v>
      </c>
      <c r="L30" s="153" t="s">
        <v>780</v>
      </c>
      <c r="M30" s="142"/>
      <c r="N30" s="142"/>
      <c r="O30" s="142"/>
      <c r="P30" s="142"/>
      <c r="Q30" s="142"/>
    </row>
    <row r="31">
      <c r="A31" s="33">
        <v>30.0</v>
      </c>
      <c r="B31" s="34" t="s">
        <v>221</v>
      </c>
      <c r="C31" s="35" t="s">
        <v>222</v>
      </c>
      <c r="D31" s="29">
        <v>13700.0</v>
      </c>
      <c r="E31" s="57">
        <v>13668.6246137</v>
      </c>
      <c r="F31" s="57">
        <v>0.0</v>
      </c>
      <c r="G31" s="57">
        <v>43.1677568729</v>
      </c>
      <c r="H31" s="57">
        <v>6274.998715149791</v>
      </c>
      <c r="I31" s="29" t="s">
        <v>123</v>
      </c>
      <c r="J31" s="30" t="s">
        <v>123</v>
      </c>
      <c r="K31" s="229" t="s">
        <v>1168</v>
      </c>
      <c r="L31" s="153" t="s">
        <v>780</v>
      </c>
      <c r="M31" s="142"/>
      <c r="N31" s="142"/>
      <c r="O31" s="142"/>
      <c r="P31" s="142"/>
      <c r="Q31" s="142"/>
    </row>
    <row r="32">
      <c r="A32" s="33">
        <v>31.0</v>
      </c>
      <c r="B32" s="34" t="s">
        <v>225</v>
      </c>
      <c r="C32" s="141"/>
      <c r="D32" s="29" t="s">
        <v>123</v>
      </c>
      <c r="E32" s="29" t="s">
        <v>123</v>
      </c>
      <c r="F32" s="29" t="s">
        <v>123</v>
      </c>
      <c r="G32" s="17" t="s">
        <v>123</v>
      </c>
      <c r="H32" s="17" t="s">
        <v>123</v>
      </c>
      <c r="I32" s="29" t="s">
        <v>123</v>
      </c>
      <c r="J32" s="30" t="s">
        <v>123</v>
      </c>
      <c r="K32" s="24" t="s">
        <v>1313</v>
      </c>
      <c r="L32" s="206" t="s">
        <v>520</v>
      </c>
      <c r="M32" s="142"/>
      <c r="N32" s="142"/>
      <c r="O32" s="142"/>
      <c r="P32" s="142"/>
      <c r="Q32" s="142"/>
    </row>
    <row r="33">
      <c r="A33" s="33">
        <v>32.0</v>
      </c>
      <c r="B33" s="34" t="s">
        <v>229</v>
      </c>
      <c r="C33" s="141"/>
      <c r="D33" s="17" t="s">
        <v>123</v>
      </c>
      <c r="E33" s="17" t="s">
        <v>123</v>
      </c>
      <c r="F33" s="17">
        <v>10.0</v>
      </c>
      <c r="G33" s="17" t="s">
        <v>123</v>
      </c>
      <c r="H33" s="17" t="s">
        <v>123</v>
      </c>
      <c r="I33" s="17" t="s">
        <v>123</v>
      </c>
      <c r="J33" s="40" t="s">
        <v>123</v>
      </c>
      <c r="K33" s="24" t="s">
        <v>1314</v>
      </c>
      <c r="L33" s="153" t="s">
        <v>1315</v>
      </c>
      <c r="M33" s="135" t="s">
        <v>1316</v>
      </c>
      <c r="N33" s="31"/>
      <c r="O33" s="31"/>
      <c r="P33" s="31"/>
      <c r="Q33" s="31"/>
    </row>
    <row r="34">
      <c r="A34" s="33">
        <v>33.0</v>
      </c>
      <c r="B34" s="34" t="s">
        <v>234</v>
      </c>
      <c r="C34" s="141"/>
      <c r="D34" s="29" t="s">
        <v>123</v>
      </c>
      <c r="E34" s="29" t="s">
        <v>123</v>
      </c>
      <c r="F34" s="29" t="s">
        <v>123</v>
      </c>
      <c r="G34" s="17" t="s">
        <v>123</v>
      </c>
      <c r="H34" s="29" t="s">
        <v>123</v>
      </c>
      <c r="I34" s="29" t="s">
        <v>123</v>
      </c>
      <c r="J34" s="30" t="s">
        <v>123</v>
      </c>
      <c r="K34" s="24" t="s">
        <v>1317</v>
      </c>
      <c r="L34" s="206" t="s">
        <v>828</v>
      </c>
      <c r="M34" s="142"/>
      <c r="N34" s="142"/>
      <c r="O34" s="142"/>
      <c r="P34" s="142"/>
      <c r="Q34" s="142"/>
    </row>
    <row r="35">
      <c r="A35" s="33">
        <v>34.0</v>
      </c>
      <c r="B35" s="34" t="s">
        <v>239</v>
      </c>
      <c r="C35" s="89" t="s">
        <v>240</v>
      </c>
      <c r="D35" s="29">
        <v>720000.0</v>
      </c>
      <c r="E35" s="57">
        <v>719551.464732</v>
      </c>
      <c r="F35" s="57">
        <v>0.0</v>
      </c>
      <c r="G35" s="57">
        <v>0.0</v>
      </c>
      <c r="H35" s="57">
        <v>643642.1013959374</v>
      </c>
      <c r="I35" s="17">
        <v>1817000.0</v>
      </c>
      <c r="J35" s="40" t="s">
        <v>242</v>
      </c>
      <c r="K35" s="24" t="s">
        <v>1249</v>
      </c>
      <c r="L35" s="153" t="s">
        <v>780</v>
      </c>
      <c r="M35" s="135" t="s">
        <v>1318</v>
      </c>
      <c r="N35" s="31"/>
      <c r="O35" s="31"/>
      <c r="P35" s="31"/>
      <c r="Q35" s="31"/>
    </row>
    <row r="36">
      <c r="A36" s="33">
        <v>35.0</v>
      </c>
      <c r="B36" s="34" t="s">
        <v>239</v>
      </c>
      <c r="C36" s="89" t="s">
        <v>240</v>
      </c>
      <c r="D36" s="29">
        <v>720000.0</v>
      </c>
      <c r="E36" s="57">
        <v>719551.464732</v>
      </c>
      <c r="F36" s="57">
        <v>0.0</v>
      </c>
      <c r="G36" s="57">
        <v>0.0</v>
      </c>
      <c r="H36" s="57">
        <v>643642.1013959374</v>
      </c>
      <c r="I36" s="17">
        <v>1817000.0</v>
      </c>
      <c r="J36" s="40" t="s">
        <v>242</v>
      </c>
      <c r="K36" s="24" t="s">
        <v>1249</v>
      </c>
      <c r="L36" s="153" t="s">
        <v>780</v>
      </c>
      <c r="M36" s="135" t="s">
        <v>1318</v>
      </c>
      <c r="N36" s="31"/>
      <c r="O36" s="31"/>
      <c r="P36" s="31"/>
      <c r="Q36" s="31"/>
    </row>
    <row r="37">
      <c r="A37" s="33">
        <v>36.0</v>
      </c>
      <c r="B37" s="34" t="s">
        <v>243</v>
      </c>
      <c r="C37" s="141"/>
      <c r="D37" s="17">
        <v>20.0</v>
      </c>
      <c r="E37" s="91">
        <f>(1+4+1+2+329)/18</f>
        <v>18.72222222</v>
      </c>
      <c r="F37" s="17">
        <v>0.0</v>
      </c>
      <c r="G37" s="17">
        <v>0.0</v>
      </c>
      <c r="H37" s="17">
        <v>19.0</v>
      </c>
      <c r="I37" s="17">
        <v>329.0</v>
      </c>
      <c r="J37" s="40" t="s">
        <v>201</v>
      </c>
      <c r="K37" s="24" t="s">
        <v>1175</v>
      </c>
      <c r="L37" s="206" t="s">
        <v>831</v>
      </c>
      <c r="M37" s="142"/>
      <c r="N37" s="142"/>
      <c r="O37" s="142"/>
      <c r="P37" s="142"/>
      <c r="Q37" s="142"/>
    </row>
    <row r="38">
      <c r="A38" s="33">
        <v>37.0</v>
      </c>
      <c r="B38" s="34" t="s">
        <v>247</v>
      </c>
      <c r="C38" s="143"/>
      <c r="D38" s="29">
        <v>68100.0</v>
      </c>
      <c r="E38" s="57">
        <v>68119.4602392</v>
      </c>
      <c r="F38" s="57">
        <v>1.73269714989</v>
      </c>
      <c r="G38" s="57">
        <v>10.066114037950001</v>
      </c>
      <c r="H38" s="57">
        <v>41609.67266107742</v>
      </c>
      <c r="I38" s="17">
        <v>2600000.0</v>
      </c>
      <c r="J38" s="40" t="s">
        <v>249</v>
      </c>
      <c r="K38" s="24" t="s">
        <v>1319</v>
      </c>
      <c r="L38" s="153" t="s">
        <v>780</v>
      </c>
      <c r="M38" s="185" t="s">
        <v>1320</v>
      </c>
      <c r="N38" s="135" t="s">
        <v>1321</v>
      </c>
      <c r="O38" s="31"/>
      <c r="P38" s="31"/>
      <c r="Q38" s="31"/>
    </row>
    <row r="39">
      <c r="A39" s="33">
        <v>38.0</v>
      </c>
      <c r="B39" s="34" t="s">
        <v>250</v>
      </c>
      <c r="C39" s="35" t="s">
        <v>251</v>
      </c>
      <c r="D39" s="29">
        <v>127000.0</v>
      </c>
      <c r="E39" s="57">
        <v>127424.089957</v>
      </c>
      <c r="F39" s="57">
        <v>369.818807711</v>
      </c>
      <c r="G39" s="57">
        <v>1618.0647280409999</v>
      </c>
      <c r="H39" s="29">
        <v>66043.0</v>
      </c>
      <c r="I39" s="29" t="s">
        <v>123</v>
      </c>
      <c r="J39" s="30" t="s">
        <v>123</v>
      </c>
      <c r="K39" s="24">
        <v>2016.0</v>
      </c>
      <c r="L39" s="153" t="s">
        <v>780</v>
      </c>
      <c r="M39" s="145"/>
      <c r="N39" s="142"/>
      <c r="O39" s="142"/>
      <c r="P39" s="142"/>
      <c r="Q39" s="142"/>
    </row>
    <row r="40">
      <c r="A40" s="33">
        <v>39.0</v>
      </c>
      <c r="B40" s="34" t="s">
        <v>256</v>
      </c>
      <c r="C40" s="35" t="s">
        <v>257</v>
      </c>
      <c r="D40" s="29">
        <v>127000.0</v>
      </c>
      <c r="E40" s="57">
        <v>127424.089957</v>
      </c>
      <c r="F40" s="57">
        <v>369.818807711</v>
      </c>
      <c r="G40" s="57">
        <v>1618.0647280409999</v>
      </c>
      <c r="H40" s="29">
        <v>66043.0</v>
      </c>
      <c r="I40" s="29" t="s">
        <v>123</v>
      </c>
      <c r="J40" s="30" t="s">
        <v>123</v>
      </c>
      <c r="K40" s="24">
        <v>2016.0</v>
      </c>
      <c r="L40" s="153" t="s">
        <v>780</v>
      </c>
      <c r="M40" s="145"/>
      <c r="N40" s="142"/>
      <c r="O40" s="142"/>
      <c r="P40" s="142"/>
      <c r="Q40" s="142"/>
    </row>
    <row r="41">
      <c r="A41" s="33">
        <v>40.0</v>
      </c>
      <c r="B41" s="34" t="s">
        <v>259</v>
      </c>
      <c r="C41" s="149"/>
      <c r="D41" s="17">
        <v>135.0</v>
      </c>
      <c r="E41" s="17">
        <f>740/5.5</f>
        <v>134.5454545</v>
      </c>
      <c r="F41" s="29" t="s">
        <v>123</v>
      </c>
      <c r="G41" s="17" t="s">
        <v>123</v>
      </c>
      <c r="H41" s="17">
        <v>2.0</v>
      </c>
      <c r="I41" s="17">
        <v>170.0</v>
      </c>
      <c r="J41" s="40" t="s">
        <v>261</v>
      </c>
      <c r="K41" s="24" t="s">
        <v>1322</v>
      </c>
      <c r="L41" s="266" t="s">
        <v>1323</v>
      </c>
      <c r="M41" s="135" t="s">
        <v>1324</v>
      </c>
      <c r="N41" s="153" t="s">
        <v>1325</v>
      </c>
      <c r="O41" s="153" t="s">
        <v>1326</v>
      </c>
      <c r="P41" s="153" t="s">
        <v>1327</v>
      </c>
      <c r="Q41" s="267" t="s">
        <v>1177</v>
      </c>
    </row>
    <row r="42">
      <c r="A42" s="33">
        <v>41.0</v>
      </c>
      <c r="B42" s="34" t="s">
        <v>264</v>
      </c>
      <c r="C42" s="144"/>
      <c r="D42" s="17" t="s">
        <v>123</v>
      </c>
      <c r="E42" s="17" t="s">
        <v>123</v>
      </c>
      <c r="F42" s="17">
        <v>11000.0</v>
      </c>
      <c r="G42" s="17" t="s">
        <v>123</v>
      </c>
      <c r="H42" s="17" t="s">
        <v>123</v>
      </c>
      <c r="I42" s="17">
        <v>700000.0</v>
      </c>
      <c r="J42" s="40" t="s">
        <v>266</v>
      </c>
      <c r="K42" s="24" t="s">
        <v>1328</v>
      </c>
      <c r="L42" s="153" t="s">
        <v>1329</v>
      </c>
      <c r="M42" s="153" t="s">
        <v>1330</v>
      </c>
      <c r="N42" s="135" t="s">
        <v>1331</v>
      </c>
      <c r="O42" s="135" t="s">
        <v>1332</v>
      </c>
      <c r="P42" s="31"/>
      <c r="Q42" s="31"/>
    </row>
    <row r="43">
      <c r="A43" s="33">
        <v>42.0</v>
      </c>
      <c r="B43" s="34" t="s">
        <v>267</v>
      </c>
      <c r="C43" s="144"/>
      <c r="D43" s="17" t="s">
        <v>123</v>
      </c>
      <c r="E43" s="17" t="s">
        <v>123</v>
      </c>
      <c r="F43" s="17">
        <v>1.0</v>
      </c>
      <c r="G43" s="17" t="s">
        <v>123</v>
      </c>
      <c r="H43" s="17" t="s">
        <v>123</v>
      </c>
      <c r="I43" s="17" t="s">
        <v>123</v>
      </c>
      <c r="J43" s="40" t="s">
        <v>123</v>
      </c>
      <c r="K43" s="24" t="s">
        <v>123</v>
      </c>
      <c r="L43" s="153" t="s">
        <v>1333</v>
      </c>
      <c r="M43" s="154"/>
      <c r="N43" s="31"/>
      <c r="O43" s="31"/>
      <c r="P43" s="31"/>
      <c r="Q43" s="31"/>
    </row>
    <row r="44">
      <c r="A44" s="33">
        <v>43.0</v>
      </c>
      <c r="B44" s="34" t="s">
        <v>269</v>
      </c>
      <c r="C44" s="144"/>
      <c r="D44" s="17">
        <v>212000.0</v>
      </c>
      <c r="E44" s="17">
        <v>212489.0</v>
      </c>
      <c r="F44" s="17">
        <v>690.0</v>
      </c>
      <c r="G44" s="17" t="s">
        <v>123</v>
      </c>
      <c r="H44" s="17">
        <v>60000.0</v>
      </c>
      <c r="I44" s="17" t="s">
        <v>123</v>
      </c>
      <c r="J44" s="40" t="s">
        <v>123</v>
      </c>
      <c r="K44" s="24" t="s">
        <v>1181</v>
      </c>
      <c r="L44" s="206" t="s">
        <v>776</v>
      </c>
      <c r="M44" s="153" t="s">
        <v>1334</v>
      </c>
      <c r="N44" s="153" t="s">
        <v>1335</v>
      </c>
      <c r="O44" s="153" t="s">
        <v>1336</v>
      </c>
      <c r="P44" s="31"/>
      <c r="Q44" s="31"/>
    </row>
    <row r="45">
      <c r="A45" s="33">
        <v>44.0</v>
      </c>
      <c r="B45" s="34" t="s">
        <v>271</v>
      </c>
      <c r="C45" s="97" t="s">
        <v>272</v>
      </c>
      <c r="D45" s="17">
        <v>117.0</v>
      </c>
      <c r="E45" s="17">
        <f t="shared" ref="E45:E47" si="1">584/5</f>
        <v>116.8</v>
      </c>
      <c r="F45" s="17">
        <v>0.0</v>
      </c>
      <c r="G45" s="17" t="s">
        <v>123</v>
      </c>
      <c r="H45" s="17" t="s">
        <v>123</v>
      </c>
      <c r="I45" s="17">
        <f t="shared" ref="I45:I47" si="2">30000000/5</f>
        <v>6000000</v>
      </c>
      <c r="J45" s="42" t="s">
        <v>274</v>
      </c>
      <c r="K45" s="229" t="s">
        <v>1337</v>
      </c>
      <c r="L45" s="153" t="s">
        <v>1183</v>
      </c>
      <c r="M45" s="153" t="s">
        <v>1338</v>
      </c>
      <c r="N45" s="153" t="s">
        <v>1339</v>
      </c>
      <c r="O45" s="153" t="s">
        <v>1340</v>
      </c>
      <c r="P45" s="46"/>
      <c r="Q45" s="46"/>
    </row>
    <row r="46">
      <c r="A46" s="33">
        <v>45.0</v>
      </c>
      <c r="B46" s="34" t="s">
        <v>275</v>
      </c>
      <c r="C46" s="35" t="s">
        <v>276</v>
      </c>
      <c r="D46" s="17">
        <v>117.0</v>
      </c>
      <c r="E46" s="17">
        <f t="shared" si="1"/>
        <v>116.8</v>
      </c>
      <c r="F46" s="17">
        <v>0.0</v>
      </c>
      <c r="G46" s="17" t="s">
        <v>123</v>
      </c>
      <c r="H46" s="17" t="s">
        <v>123</v>
      </c>
      <c r="I46" s="17">
        <f t="shared" si="2"/>
        <v>6000000</v>
      </c>
      <c r="J46" s="42" t="s">
        <v>274</v>
      </c>
      <c r="K46" s="229" t="s">
        <v>1337</v>
      </c>
      <c r="L46" s="153" t="s">
        <v>1183</v>
      </c>
      <c r="M46" s="153" t="s">
        <v>1338</v>
      </c>
      <c r="N46" s="153" t="s">
        <v>1340</v>
      </c>
      <c r="O46" s="46"/>
      <c r="P46" s="46"/>
      <c r="Q46" s="46"/>
    </row>
    <row r="47">
      <c r="A47" s="33">
        <v>46.0</v>
      </c>
      <c r="B47" s="34" t="s">
        <v>275</v>
      </c>
      <c r="C47" s="35" t="s">
        <v>277</v>
      </c>
      <c r="D47" s="17">
        <v>117.0</v>
      </c>
      <c r="E47" s="17">
        <f t="shared" si="1"/>
        <v>116.8</v>
      </c>
      <c r="F47" s="17">
        <v>0.0</v>
      </c>
      <c r="G47" s="17" t="s">
        <v>123</v>
      </c>
      <c r="H47" s="17" t="s">
        <v>123</v>
      </c>
      <c r="I47" s="17">
        <f t="shared" si="2"/>
        <v>6000000</v>
      </c>
      <c r="J47" s="42" t="s">
        <v>274</v>
      </c>
      <c r="K47" s="229" t="s">
        <v>1341</v>
      </c>
      <c r="L47" s="153" t="s">
        <v>1183</v>
      </c>
      <c r="M47" s="153" t="s">
        <v>1342</v>
      </c>
      <c r="N47" s="153" t="s">
        <v>1343</v>
      </c>
      <c r="O47" s="31"/>
      <c r="P47" s="31"/>
      <c r="Q47" s="31"/>
    </row>
    <row r="48">
      <c r="A48" s="33">
        <v>47.0</v>
      </c>
      <c r="B48" s="64" t="s">
        <v>280</v>
      </c>
      <c r="C48" s="35" t="s">
        <v>281</v>
      </c>
      <c r="D48" s="17">
        <v>1600000.0</v>
      </c>
      <c r="E48" s="17">
        <v>1600000.0</v>
      </c>
      <c r="F48" s="29" t="s">
        <v>123</v>
      </c>
      <c r="G48" s="17" t="s">
        <v>123</v>
      </c>
      <c r="H48" s="17" t="s">
        <v>123</v>
      </c>
      <c r="I48" s="29" t="s">
        <v>123</v>
      </c>
      <c r="J48" s="30" t="s">
        <v>123</v>
      </c>
      <c r="K48" s="24" t="s">
        <v>1344</v>
      </c>
      <c r="L48" s="206" t="s">
        <v>1345</v>
      </c>
      <c r="M48" s="142"/>
      <c r="N48" s="142"/>
      <c r="O48" s="142"/>
      <c r="P48" s="142"/>
      <c r="Q48" s="142"/>
    </row>
    <row r="49">
      <c r="A49" s="33">
        <v>48.0</v>
      </c>
      <c r="B49" s="34" t="s">
        <v>283</v>
      </c>
      <c r="C49" s="69" t="s">
        <v>284</v>
      </c>
      <c r="D49" s="17" t="s">
        <v>123</v>
      </c>
      <c r="E49" s="17" t="s">
        <v>123</v>
      </c>
      <c r="F49" s="29" t="s">
        <v>123</v>
      </c>
      <c r="G49" s="17" t="s">
        <v>123</v>
      </c>
      <c r="H49" s="17" t="s">
        <v>123</v>
      </c>
      <c r="I49" s="17">
        <v>26250.0</v>
      </c>
      <c r="J49" s="40" t="s">
        <v>286</v>
      </c>
      <c r="K49" s="24" t="s">
        <v>1346</v>
      </c>
      <c r="L49" s="206" t="s">
        <v>1185</v>
      </c>
      <c r="M49" s="31"/>
      <c r="N49" s="31"/>
      <c r="O49" s="31"/>
      <c r="P49" s="31"/>
      <c r="Q49" s="31"/>
    </row>
    <row r="50">
      <c r="A50" s="33">
        <v>49.0</v>
      </c>
      <c r="B50" s="34" t="s">
        <v>288</v>
      </c>
      <c r="C50" s="69" t="s">
        <v>199</v>
      </c>
      <c r="D50" s="29">
        <v>13300.0</v>
      </c>
      <c r="E50" s="57">
        <v>13288.5988675</v>
      </c>
      <c r="F50" s="57">
        <v>4.62050712898</v>
      </c>
      <c r="G50" s="57">
        <v>4.852560814952</v>
      </c>
      <c r="H50" s="57">
        <v>5677.07839165075</v>
      </c>
      <c r="I50" s="29" t="s">
        <v>123</v>
      </c>
      <c r="J50" s="30" t="s">
        <v>123</v>
      </c>
      <c r="K50" s="24" t="s">
        <v>1250</v>
      </c>
      <c r="L50" s="153" t="s">
        <v>780</v>
      </c>
      <c r="M50" s="31"/>
      <c r="N50" s="31"/>
      <c r="O50" s="31"/>
      <c r="P50" s="31"/>
      <c r="Q50" s="31"/>
    </row>
    <row r="51">
      <c r="A51" s="33">
        <v>50.0</v>
      </c>
      <c r="B51" s="34" t="s">
        <v>293</v>
      </c>
      <c r="C51" s="69" t="s">
        <v>203</v>
      </c>
      <c r="D51" s="29">
        <v>13300.0</v>
      </c>
      <c r="E51" s="57">
        <v>13288.5988675</v>
      </c>
      <c r="F51" s="57">
        <v>4.62050712898</v>
      </c>
      <c r="G51" s="57">
        <v>4.852560814952</v>
      </c>
      <c r="H51" s="57">
        <v>5677.07839165075</v>
      </c>
      <c r="I51" s="29" t="s">
        <v>123</v>
      </c>
      <c r="J51" s="30" t="s">
        <v>123</v>
      </c>
      <c r="K51" s="24" t="s">
        <v>1250</v>
      </c>
      <c r="L51" s="153" t="s">
        <v>780</v>
      </c>
      <c r="M51" s="31"/>
      <c r="N51" s="31"/>
      <c r="O51" s="31"/>
      <c r="P51" s="31"/>
      <c r="Q51" s="31"/>
    </row>
    <row r="52">
      <c r="A52" s="33">
        <v>51.0</v>
      </c>
      <c r="B52" s="34" t="s">
        <v>294</v>
      </c>
      <c r="C52" s="141"/>
      <c r="D52" s="27">
        <v>0.215</v>
      </c>
      <c r="E52" s="17">
        <v>215000.0</v>
      </c>
      <c r="F52" s="29" t="s">
        <v>123</v>
      </c>
      <c r="G52" s="17" t="s">
        <v>123</v>
      </c>
      <c r="H52" s="17" t="s">
        <v>123</v>
      </c>
      <c r="I52" s="17">
        <v>528000.0</v>
      </c>
      <c r="J52" s="42" t="s">
        <v>296</v>
      </c>
      <c r="K52" s="24" t="s">
        <v>1347</v>
      </c>
      <c r="L52" s="268" t="s">
        <v>1348</v>
      </c>
      <c r="M52" s="153" t="s">
        <v>1349</v>
      </c>
      <c r="N52" s="153" t="s">
        <v>1350</v>
      </c>
      <c r="O52" s="135" t="s">
        <v>855</v>
      </c>
      <c r="P52" s="31"/>
      <c r="Q52" s="31"/>
    </row>
    <row r="53">
      <c r="A53" s="33">
        <v>52.0</v>
      </c>
      <c r="B53" s="34" t="s">
        <v>298</v>
      </c>
      <c r="C53" s="138"/>
      <c r="D53" s="17">
        <v>120000.0</v>
      </c>
      <c r="E53" s="17">
        <f>63312+56969</f>
        <v>120281</v>
      </c>
      <c r="F53" s="17">
        <v>28.0</v>
      </c>
      <c r="G53" s="17" t="s">
        <v>123</v>
      </c>
      <c r="H53" s="17">
        <v>4100.0</v>
      </c>
      <c r="I53" s="29" t="s">
        <v>123</v>
      </c>
      <c r="J53" s="30" t="s">
        <v>123</v>
      </c>
      <c r="K53" s="229" t="s">
        <v>1189</v>
      </c>
      <c r="L53" s="153" t="s">
        <v>776</v>
      </c>
      <c r="M53" s="206" t="s">
        <v>1351</v>
      </c>
      <c r="N53" s="153" t="s">
        <v>1267</v>
      </c>
      <c r="O53" s="153" t="s">
        <v>1352</v>
      </c>
      <c r="P53" s="24"/>
      <c r="Q53" s="24"/>
    </row>
    <row r="54">
      <c r="A54" s="33">
        <v>53.0</v>
      </c>
      <c r="B54" s="34" t="s">
        <v>300</v>
      </c>
      <c r="C54" s="143"/>
      <c r="D54" s="17">
        <v>0.0</v>
      </c>
      <c r="E54" s="17">
        <v>0.0</v>
      </c>
      <c r="F54" s="17">
        <v>0.0</v>
      </c>
      <c r="G54" s="17">
        <v>0.0</v>
      </c>
      <c r="H54" s="17">
        <v>0.0</v>
      </c>
      <c r="I54" s="17">
        <v>774.0</v>
      </c>
      <c r="J54" s="40" t="s">
        <v>302</v>
      </c>
      <c r="K54" s="24" t="s">
        <v>1353</v>
      </c>
      <c r="L54" s="206" t="s">
        <v>1354</v>
      </c>
      <c r="M54" s="153" t="s">
        <v>1355</v>
      </c>
      <c r="N54" s="153" t="s">
        <v>1307</v>
      </c>
      <c r="O54" s="145"/>
      <c r="P54" s="31"/>
      <c r="Q54" s="31"/>
    </row>
    <row r="55">
      <c r="A55" s="33">
        <v>54.0</v>
      </c>
      <c r="B55" s="34" t="s">
        <v>303</v>
      </c>
      <c r="C55" s="89" t="s">
        <v>304</v>
      </c>
      <c r="D55" s="17" t="s">
        <v>123</v>
      </c>
      <c r="E55" s="17" t="s">
        <v>123</v>
      </c>
      <c r="F55" s="17">
        <v>3.0</v>
      </c>
      <c r="G55" s="17" t="s">
        <v>123</v>
      </c>
      <c r="H55" s="17" t="s">
        <v>123</v>
      </c>
      <c r="I55" s="29" t="s">
        <v>123</v>
      </c>
      <c r="J55" s="30" t="s">
        <v>123</v>
      </c>
      <c r="K55" s="24" t="s">
        <v>123</v>
      </c>
      <c r="L55" s="24"/>
      <c r="M55" s="31"/>
      <c r="N55" s="31"/>
      <c r="O55" s="31"/>
      <c r="P55" s="31"/>
      <c r="Q55" s="31"/>
    </row>
    <row r="56">
      <c r="A56" s="33">
        <v>55.0</v>
      </c>
      <c r="B56" s="34" t="s">
        <v>307</v>
      </c>
      <c r="C56" s="141"/>
      <c r="D56" s="29">
        <v>10100.0</v>
      </c>
      <c r="E56" s="57">
        <v>10094.7700396</v>
      </c>
      <c r="F56" s="57">
        <v>0.0</v>
      </c>
      <c r="G56" s="57">
        <v>0.0</v>
      </c>
      <c r="H56" s="57">
        <v>8708.868807702596</v>
      </c>
      <c r="I56" s="29">
        <v>200000.0</v>
      </c>
      <c r="J56" s="30" t="s">
        <v>309</v>
      </c>
      <c r="K56" s="24" t="s">
        <v>1356</v>
      </c>
      <c r="L56" s="153" t="s">
        <v>780</v>
      </c>
      <c r="M56" s="135" t="s">
        <v>1357</v>
      </c>
      <c r="N56" s="142"/>
      <c r="O56" s="142"/>
      <c r="P56" s="142"/>
      <c r="Q56" s="142"/>
    </row>
    <row r="57">
      <c r="A57" s="33">
        <v>56.0</v>
      </c>
      <c r="B57" s="34" t="s">
        <v>311</v>
      </c>
      <c r="C57" s="138"/>
      <c r="D57" s="17">
        <v>65800.0</v>
      </c>
      <c r="E57" s="17">
        <v>65796.0</v>
      </c>
      <c r="F57" s="29" t="s">
        <v>123</v>
      </c>
      <c r="G57" s="17" t="s">
        <v>123</v>
      </c>
      <c r="H57" s="17" t="s">
        <v>123</v>
      </c>
      <c r="I57" s="17">
        <v>1200000.0</v>
      </c>
      <c r="J57" s="40" t="s">
        <v>313</v>
      </c>
      <c r="K57" s="24" t="s">
        <v>1181</v>
      </c>
      <c r="L57" s="206" t="s">
        <v>776</v>
      </c>
      <c r="M57" s="135" t="s">
        <v>1358</v>
      </c>
      <c r="N57" s="142"/>
      <c r="O57" s="142"/>
      <c r="P57" s="142"/>
      <c r="Q57" s="142"/>
    </row>
    <row r="58">
      <c r="A58" s="33">
        <v>57.0</v>
      </c>
      <c r="B58" s="34" t="s">
        <v>314</v>
      </c>
      <c r="C58" s="35" t="s">
        <v>315</v>
      </c>
      <c r="D58" s="29">
        <v>2300.0</v>
      </c>
      <c r="E58" s="57">
        <v>2285.72629822</v>
      </c>
      <c r="F58" s="57">
        <v>0.0</v>
      </c>
      <c r="G58" s="57">
        <v>0.0</v>
      </c>
      <c r="H58" s="57">
        <v>2285.72629822</v>
      </c>
      <c r="I58" s="29" t="s">
        <v>123</v>
      </c>
      <c r="J58" s="30" t="s">
        <v>123</v>
      </c>
      <c r="K58" s="265" t="s">
        <v>1253</v>
      </c>
      <c r="L58" s="153" t="s">
        <v>780</v>
      </c>
      <c r="M58" s="142"/>
      <c r="N58" s="142"/>
      <c r="O58" s="142"/>
      <c r="P58" s="142"/>
      <c r="Q58" s="142"/>
    </row>
    <row r="59">
      <c r="A59" s="33">
        <v>58.0</v>
      </c>
      <c r="B59" s="34" t="s">
        <v>314</v>
      </c>
      <c r="C59" s="35" t="s">
        <v>203</v>
      </c>
      <c r="D59" s="29">
        <v>2300.0</v>
      </c>
      <c r="E59" s="57">
        <v>2285.72629822</v>
      </c>
      <c r="F59" s="57">
        <v>0.0</v>
      </c>
      <c r="G59" s="57">
        <v>0.0</v>
      </c>
      <c r="H59" s="57">
        <v>2285.72629822</v>
      </c>
      <c r="I59" s="29" t="s">
        <v>123</v>
      </c>
      <c r="J59" s="30" t="s">
        <v>123</v>
      </c>
      <c r="K59" s="265" t="s">
        <v>1253</v>
      </c>
      <c r="L59" s="153" t="s">
        <v>780</v>
      </c>
      <c r="M59" s="142"/>
      <c r="N59" s="142"/>
      <c r="O59" s="142"/>
      <c r="P59" s="142"/>
      <c r="Q59" s="142"/>
    </row>
    <row r="60">
      <c r="A60" s="33">
        <v>59.0</v>
      </c>
      <c r="B60" s="34" t="s">
        <v>319</v>
      </c>
      <c r="C60" s="141"/>
      <c r="D60" s="17">
        <v>0.0</v>
      </c>
      <c r="E60" s="17">
        <v>0.0</v>
      </c>
      <c r="F60" s="17">
        <v>0.0</v>
      </c>
      <c r="G60" s="17">
        <v>0.0</v>
      </c>
      <c r="H60" s="17">
        <v>0.0</v>
      </c>
      <c r="I60" s="17">
        <v>5.0E7</v>
      </c>
      <c r="J60" s="40" t="s">
        <v>321</v>
      </c>
      <c r="K60" s="229" t="s">
        <v>1195</v>
      </c>
      <c r="L60" s="153" t="s">
        <v>1196</v>
      </c>
      <c r="M60" s="135" t="s">
        <v>1359</v>
      </c>
      <c r="N60" s="31"/>
      <c r="O60" s="31"/>
      <c r="P60" s="31"/>
      <c r="Q60" s="31"/>
    </row>
    <row r="61">
      <c r="A61" s="33">
        <v>60.0</v>
      </c>
      <c r="B61" s="34" t="s">
        <v>322</v>
      </c>
      <c r="C61" s="69" t="s">
        <v>203</v>
      </c>
      <c r="D61" s="29">
        <v>110000.0</v>
      </c>
      <c r="E61" s="57">
        <v>109569.30115</v>
      </c>
      <c r="F61" s="57">
        <v>72.2133219305</v>
      </c>
      <c r="G61" s="57">
        <v>178.9319375873</v>
      </c>
      <c r="H61" s="57">
        <v>81328.16602059327</v>
      </c>
      <c r="I61" s="29" t="s">
        <v>123</v>
      </c>
      <c r="J61" s="30" t="s">
        <v>123</v>
      </c>
      <c r="K61" s="24" t="s">
        <v>1254</v>
      </c>
      <c r="L61" s="153" t="s">
        <v>780</v>
      </c>
      <c r="M61" s="31"/>
      <c r="N61" s="31"/>
      <c r="O61" s="31"/>
      <c r="P61" s="31"/>
      <c r="Q61" s="31"/>
    </row>
    <row r="62">
      <c r="A62" s="33">
        <v>61.0</v>
      </c>
      <c r="B62" s="34" t="s">
        <v>322</v>
      </c>
      <c r="C62" s="69" t="s">
        <v>216</v>
      </c>
      <c r="D62" s="29">
        <v>110000.0</v>
      </c>
      <c r="E62" s="57">
        <v>109569.30115</v>
      </c>
      <c r="F62" s="57">
        <v>72.2133219305</v>
      </c>
      <c r="G62" s="57">
        <v>178.9319375873</v>
      </c>
      <c r="H62" s="57">
        <v>81328.16602059327</v>
      </c>
      <c r="I62" s="29" t="s">
        <v>123</v>
      </c>
      <c r="J62" s="30" t="s">
        <v>123</v>
      </c>
      <c r="K62" s="24"/>
      <c r="L62" s="37"/>
      <c r="M62" s="31"/>
      <c r="N62" s="31"/>
      <c r="O62" s="31"/>
      <c r="P62" s="31"/>
      <c r="Q62" s="31"/>
    </row>
    <row r="63">
      <c r="A63" s="33">
        <v>62.0</v>
      </c>
      <c r="B63" s="34" t="s">
        <v>324</v>
      </c>
      <c r="C63" s="138"/>
      <c r="D63" s="29">
        <v>1210000.0</v>
      </c>
      <c r="E63" s="57">
        <v>1213056.83955</v>
      </c>
      <c r="F63" s="57">
        <v>956.22568231</v>
      </c>
      <c r="G63" s="57">
        <v>23435.06244676</v>
      </c>
      <c r="H63" s="57">
        <v>421376.20736178104</v>
      </c>
      <c r="I63" s="17">
        <v>2000000.0</v>
      </c>
      <c r="J63" s="40" t="s">
        <v>201</v>
      </c>
      <c r="K63" s="24" t="s">
        <v>1255</v>
      </c>
      <c r="L63" s="153" t="s">
        <v>780</v>
      </c>
      <c r="M63" s="135" t="s">
        <v>1360</v>
      </c>
      <c r="N63" s="31"/>
      <c r="O63" s="31"/>
      <c r="P63" s="31"/>
      <c r="Q63" s="31"/>
    </row>
    <row r="64">
      <c r="A64" s="33">
        <v>63.0</v>
      </c>
      <c r="B64" s="34" t="s">
        <v>326</v>
      </c>
      <c r="C64" s="69" t="s">
        <v>203</v>
      </c>
      <c r="D64" s="29">
        <v>1210000.0</v>
      </c>
      <c r="E64" s="57">
        <v>1213056.83955</v>
      </c>
      <c r="F64" s="57">
        <v>956.22568231</v>
      </c>
      <c r="G64" s="57">
        <v>23435.06244676</v>
      </c>
      <c r="H64" s="57">
        <v>421376.20736178104</v>
      </c>
      <c r="I64" s="17">
        <v>2000000.0</v>
      </c>
      <c r="J64" s="40" t="s">
        <v>201</v>
      </c>
      <c r="K64" s="24" t="s">
        <v>1255</v>
      </c>
      <c r="L64" s="153" t="s">
        <v>780</v>
      </c>
      <c r="M64" s="135" t="s">
        <v>1360</v>
      </c>
      <c r="N64" s="31"/>
      <c r="O64" s="31"/>
      <c r="P64" s="31"/>
      <c r="Q64" s="31"/>
    </row>
    <row r="65">
      <c r="A65" s="33">
        <v>64.0</v>
      </c>
      <c r="B65" s="34" t="s">
        <v>327</v>
      </c>
      <c r="C65" s="69" t="s">
        <v>199</v>
      </c>
      <c r="D65" s="29">
        <v>128000.0</v>
      </c>
      <c r="E65" s="57">
        <v>128174.624213</v>
      </c>
      <c r="F65" s="57">
        <v>8.52827526963</v>
      </c>
      <c r="G65" s="57">
        <v>12.29720686628</v>
      </c>
      <c r="H65" s="57">
        <v>19245.6626853976</v>
      </c>
      <c r="I65" s="29" t="s">
        <v>123</v>
      </c>
      <c r="J65" s="30" t="s">
        <v>123</v>
      </c>
      <c r="K65" s="24">
        <v>2016.0</v>
      </c>
      <c r="L65" s="153" t="s">
        <v>780</v>
      </c>
      <c r="M65" s="31"/>
      <c r="N65" s="31"/>
      <c r="O65" s="31"/>
      <c r="P65" s="31"/>
      <c r="Q65" s="31"/>
    </row>
    <row r="66">
      <c r="A66" s="33">
        <v>65.0</v>
      </c>
      <c r="B66" s="34" t="s">
        <v>327</v>
      </c>
      <c r="C66" s="69" t="s">
        <v>203</v>
      </c>
      <c r="D66" s="29">
        <v>128000.0</v>
      </c>
      <c r="E66" s="57">
        <v>128174.624213</v>
      </c>
      <c r="F66" s="57">
        <v>8.52827526963</v>
      </c>
      <c r="G66" s="57">
        <v>12.29720686628</v>
      </c>
      <c r="H66" s="57">
        <v>19245.6626853976</v>
      </c>
      <c r="I66" s="29" t="s">
        <v>123</v>
      </c>
      <c r="J66" s="30" t="s">
        <v>123</v>
      </c>
      <c r="K66" s="24">
        <v>2016.0</v>
      </c>
      <c r="L66" s="153" t="s">
        <v>780</v>
      </c>
      <c r="M66" s="31"/>
      <c r="N66" s="31"/>
      <c r="O66" s="31"/>
      <c r="P66" s="31"/>
      <c r="Q66" s="31"/>
    </row>
    <row r="67">
      <c r="A67" s="33">
        <v>66.0</v>
      </c>
      <c r="B67" s="34" t="s">
        <v>331</v>
      </c>
      <c r="C67" s="141"/>
      <c r="D67" s="17">
        <f>E67</f>
        <v>10.5</v>
      </c>
      <c r="E67" s="91">
        <f>231/22</f>
        <v>10.5</v>
      </c>
      <c r="F67" s="100">
        <f>4/22</f>
        <v>0.1818181818</v>
      </c>
      <c r="G67" s="91">
        <f>(178+27+4+3+3+2+5)/22</f>
        <v>10.09090909</v>
      </c>
      <c r="H67" s="17">
        <v>0.0</v>
      </c>
      <c r="I67" s="18">
        <v>29.0</v>
      </c>
      <c r="J67" s="40" t="s">
        <v>309</v>
      </c>
      <c r="K67" s="229" t="s">
        <v>1198</v>
      </c>
      <c r="L67" s="153" t="s">
        <v>1199</v>
      </c>
      <c r="M67" s="135" t="s">
        <v>1361</v>
      </c>
      <c r="N67" s="142"/>
      <c r="O67" s="142"/>
      <c r="P67" s="142"/>
      <c r="Q67" s="142"/>
    </row>
    <row r="68">
      <c r="A68" s="33">
        <v>67.0</v>
      </c>
      <c r="B68" s="34" t="s">
        <v>334</v>
      </c>
      <c r="C68" s="138"/>
      <c r="D68" s="17" t="s">
        <v>123</v>
      </c>
      <c r="E68" s="17" t="s">
        <v>123</v>
      </c>
      <c r="F68" s="17">
        <v>111.0</v>
      </c>
      <c r="G68" s="17" t="s">
        <v>123</v>
      </c>
      <c r="H68" s="17" t="s">
        <v>123</v>
      </c>
      <c r="I68" s="29" t="s">
        <v>123</v>
      </c>
      <c r="J68" s="30" t="s">
        <v>123</v>
      </c>
      <c r="K68" s="24">
        <v>2016.0</v>
      </c>
      <c r="L68" s="231" t="s">
        <v>1145</v>
      </c>
      <c r="M68" s="37"/>
      <c r="N68" s="142"/>
      <c r="O68" s="142"/>
      <c r="P68" s="142"/>
      <c r="Q68" s="142"/>
    </row>
    <row r="69">
      <c r="A69" s="33">
        <v>68.0</v>
      </c>
      <c r="B69" s="34" t="s">
        <v>335</v>
      </c>
      <c r="C69" s="141"/>
      <c r="D69" s="29">
        <v>73000.0</v>
      </c>
      <c r="E69" s="57">
        <v>73005.6397237</v>
      </c>
      <c r="F69" s="57">
        <v>23.2999312262</v>
      </c>
      <c r="G69" s="57">
        <v>42.9853926102</v>
      </c>
      <c r="H69" s="57">
        <v>47244.71233215286</v>
      </c>
      <c r="I69" s="29">
        <v>160700.0</v>
      </c>
      <c r="J69" s="30" t="s">
        <v>266</v>
      </c>
      <c r="K69" s="24">
        <v>2016.0</v>
      </c>
      <c r="L69" s="153" t="s">
        <v>780</v>
      </c>
      <c r="M69" s="135" t="s">
        <v>1362</v>
      </c>
      <c r="N69" s="31"/>
      <c r="O69" s="31"/>
      <c r="P69" s="31"/>
      <c r="Q69" s="31"/>
    </row>
    <row r="70">
      <c r="A70" s="33">
        <v>69.0</v>
      </c>
      <c r="B70" s="34" t="s">
        <v>341</v>
      </c>
      <c r="C70" s="152"/>
      <c r="D70" s="29">
        <v>5800.0</v>
      </c>
      <c r="E70" s="57">
        <v>5799.39117732</v>
      </c>
      <c r="F70" s="57">
        <v>0.0</v>
      </c>
      <c r="G70" s="57">
        <v>0.0</v>
      </c>
      <c r="H70" s="57">
        <v>5657.186532866</v>
      </c>
      <c r="I70" s="29">
        <v>45000.0</v>
      </c>
      <c r="J70" s="30" t="s">
        <v>342</v>
      </c>
      <c r="K70" s="24" t="s">
        <v>1363</v>
      </c>
      <c r="L70" s="153" t="s">
        <v>780</v>
      </c>
      <c r="M70" s="135" t="s">
        <v>660</v>
      </c>
      <c r="N70" s="142"/>
      <c r="O70" s="142"/>
      <c r="P70" s="142"/>
      <c r="Q70" s="142"/>
    </row>
    <row r="71">
      <c r="A71" s="33">
        <v>70.0</v>
      </c>
      <c r="B71" s="64" t="s">
        <v>345</v>
      </c>
      <c r="C71" s="141"/>
      <c r="D71" s="17" t="s">
        <v>123</v>
      </c>
      <c r="E71" s="17" t="s">
        <v>123</v>
      </c>
      <c r="F71" s="29" t="s">
        <v>123</v>
      </c>
      <c r="G71" s="17" t="s">
        <v>123</v>
      </c>
      <c r="H71" s="17" t="s">
        <v>123</v>
      </c>
      <c r="I71" s="18">
        <v>0.0</v>
      </c>
      <c r="J71" s="40" t="s">
        <v>123</v>
      </c>
      <c r="K71" s="269" t="s">
        <v>1364</v>
      </c>
      <c r="L71" s="153" t="s">
        <v>1365</v>
      </c>
      <c r="M71" s="154"/>
      <c r="N71" s="154"/>
      <c r="O71" s="154"/>
      <c r="P71" s="154"/>
      <c r="Q71" s="154"/>
    </row>
    <row r="72">
      <c r="A72" s="33">
        <v>71.0</v>
      </c>
      <c r="B72" s="64" t="s">
        <v>347</v>
      </c>
      <c r="C72" s="141"/>
      <c r="D72" s="20">
        <v>1190.0</v>
      </c>
      <c r="E72" s="20">
        <v>1188.0</v>
      </c>
      <c r="F72" s="20">
        <v>26.0</v>
      </c>
      <c r="G72" s="20">
        <v>60.0</v>
      </c>
      <c r="H72" s="20">
        <v>341.0</v>
      </c>
      <c r="I72" s="29" t="s">
        <v>123</v>
      </c>
      <c r="J72" s="30" t="s">
        <v>123</v>
      </c>
      <c r="K72" s="24" t="s">
        <v>1203</v>
      </c>
      <c r="L72" s="153" t="s">
        <v>790</v>
      </c>
      <c r="M72" s="154"/>
      <c r="N72" s="154"/>
      <c r="O72" s="154"/>
      <c r="P72" s="154"/>
      <c r="Q72" s="154"/>
    </row>
    <row r="73">
      <c r="A73" s="33">
        <v>72.0</v>
      </c>
      <c r="B73" s="64" t="s">
        <v>353</v>
      </c>
      <c r="C73" s="141"/>
      <c r="D73" s="20">
        <v>3370.0</v>
      </c>
      <c r="E73" s="20">
        <v>3370.0</v>
      </c>
      <c r="F73" s="20">
        <v>77.0</v>
      </c>
      <c r="G73" s="20">
        <v>173.0</v>
      </c>
      <c r="H73" s="20">
        <v>936.0</v>
      </c>
      <c r="I73" s="29" t="s">
        <v>123</v>
      </c>
      <c r="J73" s="30" t="s">
        <v>123</v>
      </c>
      <c r="K73" s="24" t="s">
        <v>1203</v>
      </c>
      <c r="L73" s="153" t="s">
        <v>790</v>
      </c>
      <c r="M73" s="154"/>
      <c r="N73" s="154"/>
      <c r="O73" s="154"/>
      <c r="P73" s="154"/>
      <c r="Q73" s="154"/>
    </row>
    <row r="74">
      <c r="A74" s="33">
        <v>73.0</v>
      </c>
      <c r="B74" s="34" t="s">
        <v>198</v>
      </c>
      <c r="C74" s="35" t="s">
        <v>216</v>
      </c>
      <c r="D74" s="29">
        <v>1030000.0</v>
      </c>
      <c r="E74" s="57">
        <v>1033750.91186</v>
      </c>
      <c r="F74" s="57">
        <v>7116.4979833</v>
      </c>
      <c r="G74" s="57">
        <v>28715.89003023</v>
      </c>
      <c r="H74" s="57">
        <v>786095.8070768492</v>
      </c>
      <c r="I74" s="29">
        <v>1900000.0</v>
      </c>
      <c r="J74" s="30" t="s">
        <v>201</v>
      </c>
      <c r="K74" s="24" t="s">
        <v>1301</v>
      </c>
      <c r="L74" s="153" t="s">
        <v>780</v>
      </c>
      <c r="M74" s="153" t="s">
        <v>1302</v>
      </c>
      <c r="N74" s="145"/>
      <c r="O74" s="145"/>
      <c r="P74" s="145"/>
      <c r="Q74" s="145"/>
    </row>
    <row r="75">
      <c r="A75" s="33">
        <v>74.0</v>
      </c>
      <c r="B75" s="34" t="s">
        <v>221</v>
      </c>
      <c r="C75" s="35" t="s">
        <v>358</v>
      </c>
      <c r="D75" s="29">
        <v>13700.0</v>
      </c>
      <c r="E75" s="57">
        <v>13668.6246137</v>
      </c>
      <c r="F75" s="57">
        <v>0.0</v>
      </c>
      <c r="G75" s="57">
        <v>43.1677568729</v>
      </c>
      <c r="H75" s="57">
        <v>6274.998715149791</v>
      </c>
      <c r="I75" s="29" t="s">
        <v>123</v>
      </c>
      <c r="J75" s="30" t="s">
        <v>123</v>
      </c>
      <c r="K75" s="229" t="s">
        <v>1168</v>
      </c>
      <c r="L75" s="153" t="s">
        <v>780</v>
      </c>
      <c r="M75" s="142"/>
      <c r="N75" s="142"/>
      <c r="O75" s="142"/>
      <c r="P75" s="142"/>
      <c r="Q75" s="142"/>
    </row>
    <row r="76">
      <c r="A76" s="33">
        <v>75.0</v>
      </c>
      <c r="B76" s="34" t="s">
        <v>250</v>
      </c>
      <c r="C76" s="35" t="s">
        <v>359</v>
      </c>
      <c r="D76" s="29">
        <v>127000.0</v>
      </c>
      <c r="E76" s="57">
        <v>127424.089957</v>
      </c>
      <c r="F76" s="57">
        <v>369.818807711</v>
      </c>
      <c r="G76" s="57">
        <v>1618.0647280409999</v>
      </c>
      <c r="H76" s="29">
        <v>66043.0</v>
      </c>
      <c r="I76" s="29" t="s">
        <v>123</v>
      </c>
      <c r="J76" s="30" t="s">
        <v>123</v>
      </c>
      <c r="K76" s="24">
        <v>2016.0</v>
      </c>
      <c r="L76" s="153" t="s">
        <v>780</v>
      </c>
      <c r="M76" s="145"/>
      <c r="N76" s="142"/>
      <c r="O76" s="142"/>
      <c r="P76" s="142"/>
      <c r="Q76" s="142"/>
    </row>
    <row r="77">
      <c r="A77" s="33">
        <v>76.0</v>
      </c>
      <c r="B77" s="34" t="s">
        <v>360</v>
      </c>
      <c r="C77" s="35" t="s">
        <v>216</v>
      </c>
      <c r="D77" s="29">
        <v>2300.0</v>
      </c>
      <c r="E77" s="57">
        <v>2285.72629822</v>
      </c>
      <c r="F77" s="57">
        <v>0.0</v>
      </c>
      <c r="G77" s="57">
        <v>0.0</v>
      </c>
      <c r="H77" s="57">
        <v>2285.72629822</v>
      </c>
      <c r="I77" s="29" t="s">
        <v>123</v>
      </c>
      <c r="J77" s="30" t="s">
        <v>123</v>
      </c>
      <c r="K77" s="265" t="s">
        <v>1253</v>
      </c>
      <c r="L77" s="153" t="s">
        <v>780</v>
      </c>
      <c r="M77" s="142"/>
      <c r="N77" s="142"/>
      <c r="O77" s="142"/>
      <c r="P77" s="142"/>
      <c r="Q77" s="142"/>
    </row>
    <row r="78">
      <c r="A78" s="33">
        <v>77.0</v>
      </c>
      <c r="B78" s="34" t="s">
        <v>126</v>
      </c>
      <c r="C78" s="35" t="s">
        <v>361</v>
      </c>
      <c r="D78" s="17" t="s">
        <v>123</v>
      </c>
      <c r="E78" s="17" t="s">
        <v>123</v>
      </c>
      <c r="F78" s="17">
        <v>0.0</v>
      </c>
      <c r="G78" s="17" t="s">
        <v>123</v>
      </c>
      <c r="H78" s="17" t="s">
        <v>123</v>
      </c>
      <c r="I78" s="17" t="s">
        <v>123</v>
      </c>
      <c r="J78" s="40" t="s">
        <v>123</v>
      </c>
      <c r="K78" s="24"/>
      <c r="L78" s="153" t="s">
        <v>743</v>
      </c>
      <c r="M78" s="135" t="s">
        <v>1263</v>
      </c>
      <c r="N78" s="31"/>
      <c r="O78" s="31"/>
      <c r="P78" s="31"/>
      <c r="Q78" s="31"/>
    </row>
    <row r="79">
      <c r="A79" s="2">
        <v>78.0</v>
      </c>
      <c r="B79" s="34" t="s">
        <v>362</v>
      </c>
      <c r="C79" s="89" t="s">
        <v>199</v>
      </c>
      <c r="D79" s="17" t="s">
        <v>123</v>
      </c>
      <c r="E79" s="17" t="s">
        <v>123</v>
      </c>
      <c r="F79" s="17">
        <v>3.0</v>
      </c>
      <c r="G79" s="17" t="s">
        <v>123</v>
      </c>
      <c r="H79" s="17" t="s">
        <v>123</v>
      </c>
      <c r="I79" s="29" t="s">
        <v>123</v>
      </c>
      <c r="J79" s="30" t="s">
        <v>123</v>
      </c>
      <c r="K79" s="24" t="s">
        <v>123</v>
      </c>
      <c r="L79" s="24"/>
      <c r="M79" s="31"/>
      <c r="N79" s="31"/>
      <c r="O79" s="31"/>
      <c r="P79" s="31"/>
      <c r="Q79" s="31"/>
    </row>
    <row r="80">
      <c r="A80" s="2"/>
      <c r="B80" s="34"/>
      <c r="C80" s="89"/>
      <c r="D80" s="17"/>
      <c r="E80" s="17"/>
      <c r="F80" s="17"/>
      <c r="G80" s="17"/>
      <c r="H80" s="17"/>
      <c r="I80" s="17"/>
      <c r="J80" s="40"/>
      <c r="K80" s="24"/>
      <c r="L80" s="24"/>
      <c r="M80" s="31"/>
      <c r="N80" s="31"/>
      <c r="O80" s="31"/>
      <c r="P80" s="31"/>
      <c r="Q80" s="31"/>
    </row>
    <row r="81">
      <c r="A81" s="2"/>
      <c r="B81" s="34"/>
      <c r="C81" s="89"/>
      <c r="D81" s="17"/>
      <c r="E81" s="17"/>
      <c r="F81" s="17"/>
      <c r="G81" s="17"/>
      <c r="H81" s="17"/>
      <c r="I81" s="17"/>
      <c r="J81" s="40"/>
      <c r="K81" s="24"/>
      <c r="L81" s="24"/>
      <c r="M81" s="31"/>
      <c r="N81" s="31"/>
      <c r="O81" s="31"/>
      <c r="P81" s="31"/>
      <c r="Q81" s="31"/>
    </row>
    <row r="82">
      <c r="A82" s="2"/>
      <c r="B82" s="34"/>
      <c r="C82" s="89"/>
      <c r="D82" s="17"/>
      <c r="E82" s="17"/>
      <c r="F82" s="17"/>
      <c r="G82" s="17"/>
      <c r="H82" s="17"/>
      <c r="I82" s="17"/>
      <c r="J82" s="40"/>
      <c r="K82" s="24"/>
      <c r="L82" s="24"/>
      <c r="M82" s="31"/>
      <c r="N82" s="31"/>
      <c r="O82" s="31"/>
      <c r="P82" s="31"/>
      <c r="Q82" s="31"/>
    </row>
    <row r="83">
      <c r="A83" s="146"/>
      <c r="B83" s="127"/>
      <c r="C83" s="146"/>
      <c r="D83" s="146"/>
      <c r="E83" s="146"/>
      <c r="F83" s="146"/>
      <c r="G83" s="146"/>
      <c r="H83" s="146"/>
      <c r="I83" s="146"/>
      <c r="J83" s="146"/>
      <c r="K83" s="146"/>
      <c r="L83" s="146"/>
      <c r="M83" s="146"/>
      <c r="N83" s="146"/>
      <c r="O83" s="146"/>
      <c r="P83" s="146"/>
      <c r="Q83" s="146"/>
    </row>
    <row r="84">
      <c r="A84" s="146"/>
      <c r="B84" s="127"/>
      <c r="C84" s="146"/>
      <c r="D84" s="146"/>
      <c r="E84" s="146"/>
      <c r="F84" s="146"/>
      <c r="G84" s="146"/>
      <c r="H84" s="146"/>
      <c r="I84" s="146"/>
      <c r="J84" s="146"/>
      <c r="K84" s="146"/>
      <c r="L84" s="146"/>
      <c r="M84" s="146"/>
      <c r="N84" s="146"/>
      <c r="O84" s="146"/>
      <c r="P84" s="146"/>
      <c r="Q84" s="146"/>
    </row>
    <row r="85">
      <c r="A85" s="146"/>
      <c r="B85" s="127"/>
      <c r="C85" s="146"/>
      <c r="D85" s="146"/>
      <c r="E85" s="146"/>
      <c r="F85" s="146"/>
      <c r="G85" s="146"/>
      <c r="H85" s="146"/>
      <c r="I85" s="146"/>
      <c r="J85" s="146"/>
      <c r="K85" s="146"/>
      <c r="L85" s="146"/>
      <c r="M85" s="146"/>
      <c r="N85" s="146"/>
      <c r="O85" s="146"/>
      <c r="P85" s="146"/>
      <c r="Q85" s="146"/>
    </row>
    <row r="86">
      <c r="A86" s="146"/>
      <c r="B86" s="127"/>
      <c r="C86" s="146"/>
      <c r="D86" s="146"/>
      <c r="E86" s="146"/>
      <c r="F86" s="146"/>
      <c r="G86" s="146"/>
      <c r="H86" s="146"/>
      <c r="I86" s="146"/>
      <c r="J86" s="146"/>
      <c r="K86" s="146"/>
      <c r="L86" s="146"/>
      <c r="M86" s="146"/>
      <c r="N86" s="146"/>
      <c r="O86" s="146"/>
      <c r="P86" s="146"/>
      <c r="Q86" s="146"/>
    </row>
    <row r="87">
      <c r="A87" s="146"/>
      <c r="B87" s="127"/>
      <c r="C87" s="146"/>
      <c r="D87" s="146"/>
      <c r="E87" s="146"/>
      <c r="F87" s="146"/>
      <c r="G87" s="146"/>
      <c r="H87" s="146"/>
      <c r="I87" s="146"/>
      <c r="J87" s="146"/>
      <c r="K87" s="146"/>
      <c r="L87" s="146"/>
      <c r="M87" s="146"/>
      <c r="N87" s="146"/>
      <c r="O87" s="146"/>
      <c r="P87" s="146"/>
      <c r="Q87" s="146"/>
    </row>
    <row r="88">
      <c r="A88" s="146"/>
      <c r="B88" s="127"/>
      <c r="C88" s="146"/>
      <c r="D88" s="146"/>
      <c r="E88" s="146"/>
      <c r="F88" s="146"/>
      <c r="G88" s="146"/>
      <c r="H88" s="146"/>
      <c r="I88" s="146"/>
      <c r="J88" s="146"/>
      <c r="K88" s="146"/>
      <c r="L88" s="146"/>
      <c r="M88" s="146"/>
      <c r="N88" s="146"/>
      <c r="O88" s="146"/>
      <c r="P88" s="146"/>
      <c r="Q88" s="146"/>
    </row>
    <row r="89">
      <c r="A89" s="146"/>
      <c r="B89" s="127"/>
      <c r="C89" s="146"/>
      <c r="D89" s="146"/>
      <c r="E89" s="146"/>
      <c r="F89" s="146"/>
      <c r="G89" s="146"/>
      <c r="H89" s="146"/>
      <c r="I89" s="146"/>
      <c r="J89" s="146"/>
      <c r="K89" s="146"/>
      <c r="L89" s="146"/>
      <c r="M89" s="146"/>
      <c r="N89" s="146"/>
      <c r="O89" s="146"/>
      <c r="P89" s="146"/>
      <c r="Q89" s="146"/>
    </row>
    <row r="90">
      <c r="A90" s="146"/>
      <c r="B90" s="127"/>
      <c r="C90" s="146"/>
      <c r="D90" s="146"/>
      <c r="E90" s="146"/>
      <c r="F90" s="146"/>
      <c r="G90" s="146"/>
      <c r="H90" s="146"/>
      <c r="I90" s="146"/>
      <c r="J90" s="146"/>
      <c r="K90" s="146"/>
      <c r="L90" s="146"/>
      <c r="M90" s="146"/>
      <c r="N90" s="146"/>
      <c r="O90" s="146"/>
      <c r="P90" s="146"/>
      <c r="Q90" s="146"/>
    </row>
    <row r="91">
      <c r="A91" s="146"/>
      <c r="B91" s="127"/>
      <c r="C91" s="146"/>
      <c r="D91" s="146"/>
      <c r="E91" s="146"/>
      <c r="F91" s="146"/>
      <c r="G91" s="146"/>
      <c r="H91" s="146"/>
      <c r="I91" s="146"/>
      <c r="J91" s="146"/>
      <c r="K91" s="146"/>
      <c r="L91" s="146"/>
      <c r="M91" s="146"/>
      <c r="N91" s="146"/>
      <c r="O91" s="146"/>
      <c r="P91" s="146"/>
      <c r="Q91" s="146"/>
    </row>
    <row r="92">
      <c r="A92" s="146"/>
      <c r="B92" s="127"/>
      <c r="C92" s="146"/>
      <c r="D92" s="146"/>
      <c r="E92" s="146"/>
      <c r="F92" s="146"/>
      <c r="G92" s="146"/>
      <c r="H92" s="146"/>
      <c r="I92" s="146"/>
      <c r="J92" s="146"/>
      <c r="K92" s="146"/>
      <c r="L92" s="146"/>
      <c r="M92" s="146"/>
      <c r="N92" s="146"/>
      <c r="O92" s="146"/>
      <c r="P92" s="146"/>
      <c r="Q92" s="146"/>
    </row>
    <row r="93">
      <c r="A93" s="146"/>
      <c r="B93" s="127"/>
      <c r="C93" s="146"/>
      <c r="D93" s="146"/>
      <c r="E93" s="146"/>
      <c r="F93" s="146"/>
      <c r="G93" s="146"/>
      <c r="H93" s="146"/>
      <c r="I93" s="146"/>
      <c r="J93" s="146"/>
      <c r="K93" s="146"/>
      <c r="L93" s="146"/>
      <c r="M93" s="146"/>
      <c r="N93" s="146"/>
      <c r="O93" s="146"/>
      <c r="P93" s="146"/>
      <c r="Q93" s="146"/>
    </row>
    <row r="94">
      <c r="A94" s="146"/>
      <c r="B94" s="127"/>
      <c r="C94" s="146"/>
      <c r="D94" s="146"/>
      <c r="E94" s="146"/>
      <c r="F94" s="146"/>
      <c r="G94" s="146"/>
      <c r="H94" s="146"/>
      <c r="I94" s="146"/>
      <c r="J94" s="146"/>
      <c r="K94" s="146"/>
      <c r="L94" s="146"/>
      <c r="M94" s="146"/>
      <c r="N94" s="146"/>
      <c r="O94" s="146"/>
      <c r="P94" s="146"/>
      <c r="Q94" s="146"/>
    </row>
    <row r="95">
      <c r="A95" s="146"/>
      <c r="B95" s="127"/>
      <c r="C95" s="146"/>
      <c r="D95" s="146"/>
      <c r="E95" s="146"/>
      <c r="F95" s="146"/>
      <c r="G95" s="146"/>
      <c r="H95" s="146"/>
      <c r="I95" s="146"/>
      <c r="J95" s="146"/>
      <c r="K95" s="146"/>
      <c r="L95" s="146"/>
      <c r="M95" s="146"/>
      <c r="N95" s="146"/>
      <c r="O95" s="146"/>
      <c r="P95" s="146"/>
      <c r="Q95" s="146"/>
    </row>
    <row r="96">
      <c r="A96" s="146"/>
      <c r="B96" s="127"/>
      <c r="C96" s="146"/>
      <c r="D96" s="146"/>
      <c r="E96" s="146"/>
      <c r="F96" s="146"/>
      <c r="G96" s="146"/>
      <c r="H96" s="146"/>
      <c r="I96" s="146"/>
      <c r="J96" s="146"/>
      <c r="K96" s="146"/>
      <c r="L96" s="146"/>
      <c r="M96" s="146"/>
      <c r="N96" s="146"/>
      <c r="O96" s="146"/>
      <c r="P96" s="146"/>
      <c r="Q96" s="146"/>
    </row>
    <row r="97">
      <c r="A97" s="146"/>
      <c r="B97" s="127"/>
      <c r="C97" s="146"/>
      <c r="D97" s="146"/>
      <c r="E97" s="146"/>
      <c r="F97" s="146"/>
      <c r="G97" s="146"/>
      <c r="H97" s="146"/>
      <c r="I97" s="146"/>
      <c r="J97" s="146"/>
      <c r="K97" s="146"/>
      <c r="L97" s="146"/>
      <c r="M97" s="146"/>
      <c r="N97" s="146"/>
      <c r="O97" s="146"/>
      <c r="P97" s="146"/>
      <c r="Q97" s="146"/>
    </row>
    <row r="98">
      <c r="A98" s="146"/>
      <c r="B98" s="127"/>
      <c r="C98" s="146"/>
      <c r="D98" s="146"/>
      <c r="E98" s="146"/>
      <c r="F98" s="146"/>
      <c r="G98" s="146"/>
      <c r="H98" s="146"/>
      <c r="I98" s="146"/>
      <c r="J98" s="146"/>
      <c r="K98" s="146"/>
      <c r="L98" s="146"/>
      <c r="M98" s="146"/>
      <c r="N98" s="146"/>
      <c r="O98" s="146"/>
      <c r="P98" s="146"/>
      <c r="Q98" s="146"/>
    </row>
    <row r="99">
      <c r="A99" s="146"/>
      <c r="B99" s="127"/>
      <c r="C99" s="146"/>
      <c r="D99" s="146"/>
      <c r="E99" s="146"/>
      <c r="F99" s="146"/>
      <c r="G99" s="146"/>
      <c r="H99" s="146"/>
      <c r="I99" s="146"/>
      <c r="J99" s="146"/>
      <c r="K99" s="146"/>
      <c r="L99" s="146"/>
      <c r="M99" s="146"/>
      <c r="N99" s="146"/>
      <c r="O99" s="146"/>
      <c r="P99" s="146"/>
      <c r="Q99" s="146"/>
    </row>
    <row r="100">
      <c r="A100" s="146"/>
      <c r="B100" s="127"/>
      <c r="C100" s="146"/>
      <c r="D100" s="146"/>
      <c r="E100" s="146"/>
      <c r="F100" s="146"/>
      <c r="G100" s="146"/>
      <c r="H100" s="146"/>
      <c r="I100" s="146"/>
      <c r="J100" s="146"/>
      <c r="K100" s="146"/>
      <c r="L100" s="146"/>
      <c r="M100" s="146"/>
      <c r="N100" s="146"/>
      <c r="O100" s="146"/>
      <c r="P100" s="146"/>
      <c r="Q100" s="146"/>
    </row>
    <row r="101">
      <c r="A101" s="146"/>
      <c r="B101" s="127"/>
      <c r="C101" s="146"/>
      <c r="D101" s="146"/>
      <c r="E101" s="146"/>
      <c r="F101" s="146"/>
      <c r="G101" s="146"/>
      <c r="H101" s="146"/>
      <c r="I101" s="146"/>
      <c r="J101" s="146"/>
      <c r="K101" s="146"/>
      <c r="L101" s="146"/>
      <c r="M101" s="146"/>
      <c r="N101" s="146"/>
      <c r="O101" s="146"/>
      <c r="P101" s="146"/>
      <c r="Q101" s="146"/>
    </row>
    <row r="102">
      <c r="A102" s="146"/>
      <c r="B102" s="127"/>
      <c r="C102" s="146"/>
      <c r="D102" s="146"/>
      <c r="E102" s="146"/>
      <c r="F102" s="146"/>
      <c r="G102" s="146"/>
      <c r="H102" s="146"/>
      <c r="I102" s="146"/>
      <c r="J102" s="146"/>
      <c r="K102" s="146"/>
      <c r="L102" s="146"/>
      <c r="M102" s="146"/>
      <c r="N102" s="146"/>
      <c r="O102" s="146"/>
      <c r="P102" s="146"/>
      <c r="Q102" s="146"/>
    </row>
    <row r="103">
      <c r="A103" s="146"/>
      <c r="B103" s="127"/>
      <c r="C103" s="146"/>
      <c r="D103" s="146"/>
      <c r="E103" s="146"/>
      <c r="F103" s="146"/>
      <c r="G103" s="146"/>
      <c r="H103" s="146"/>
      <c r="I103" s="146"/>
      <c r="J103" s="146"/>
      <c r="K103" s="146"/>
      <c r="L103" s="146"/>
      <c r="M103" s="146"/>
      <c r="N103" s="146"/>
      <c r="O103" s="146"/>
      <c r="P103" s="146"/>
      <c r="Q103" s="146"/>
    </row>
    <row r="104">
      <c r="A104" s="146"/>
      <c r="B104" s="127"/>
      <c r="C104" s="146"/>
      <c r="D104" s="146"/>
      <c r="E104" s="146"/>
      <c r="F104" s="146"/>
      <c r="G104" s="146"/>
      <c r="H104" s="146"/>
      <c r="I104" s="146"/>
      <c r="J104" s="146"/>
      <c r="K104" s="146"/>
      <c r="L104" s="146"/>
      <c r="M104" s="146"/>
      <c r="N104" s="146"/>
      <c r="O104" s="146"/>
      <c r="P104" s="146"/>
      <c r="Q104" s="146"/>
    </row>
    <row r="105">
      <c r="A105" s="146"/>
      <c r="B105" s="127"/>
      <c r="C105" s="146"/>
      <c r="D105" s="146"/>
      <c r="E105" s="146"/>
      <c r="F105" s="146"/>
      <c r="G105" s="146"/>
      <c r="H105" s="146"/>
      <c r="I105" s="146"/>
      <c r="J105" s="146"/>
      <c r="K105" s="146"/>
      <c r="L105" s="146"/>
      <c r="M105" s="146"/>
      <c r="N105" s="146"/>
      <c r="O105" s="146"/>
      <c r="P105" s="146"/>
      <c r="Q105" s="146"/>
    </row>
    <row r="106">
      <c r="A106" s="146"/>
      <c r="B106" s="127"/>
      <c r="C106" s="146"/>
      <c r="D106" s="146"/>
      <c r="E106" s="146"/>
      <c r="F106" s="146"/>
      <c r="G106" s="146"/>
      <c r="H106" s="146"/>
      <c r="I106" s="146"/>
      <c r="J106" s="146"/>
      <c r="K106" s="146"/>
      <c r="L106" s="146"/>
      <c r="M106" s="146"/>
      <c r="N106" s="146"/>
      <c r="O106" s="146"/>
      <c r="P106" s="146"/>
      <c r="Q106" s="146"/>
    </row>
    <row r="107">
      <c r="A107" s="146"/>
      <c r="B107" s="127"/>
      <c r="C107" s="146"/>
      <c r="D107" s="146"/>
      <c r="E107" s="146"/>
      <c r="F107" s="146"/>
      <c r="G107" s="146"/>
      <c r="H107" s="146"/>
      <c r="I107" s="146"/>
      <c r="J107" s="146"/>
      <c r="K107" s="146"/>
      <c r="L107" s="146"/>
      <c r="M107" s="146"/>
      <c r="N107" s="146"/>
      <c r="O107" s="146"/>
      <c r="P107" s="146"/>
      <c r="Q107" s="146"/>
    </row>
    <row r="108">
      <c r="A108" s="146"/>
      <c r="B108" s="127"/>
      <c r="C108" s="146"/>
      <c r="D108" s="146"/>
      <c r="E108" s="146"/>
      <c r="F108" s="146"/>
      <c r="G108" s="146"/>
      <c r="H108" s="146"/>
      <c r="I108" s="146"/>
      <c r="J108" s="146"/>
      <c r="K108" s="146"/>
      <c r="L108" s="146"/>
      <c r="M108" s="146"/>
      <c r="N108" s="146"/>
      <c r="O108" s="146"/>
      <c r="P108" s="146"/>
      <c r="Q108" s="146"/>
    </row>
    <row r="109">
      <c r="A109" s="146"/>
      <c r="B109" s="127"/>
      <c r="C109" s="146"/>
      <c r="D109" s="146"/>
      <c r="E109" s="146"/>
      <c r="F109" s="146"/>
      <c r="G109" s="146"/>
      <c r="H109" s="146"/>
      <c r="I109" s="146"/>
      <c r="J109" s="146"/>
      <c r="K109" s="146"/>
      <c r="L109" s="146"/>
      <c r="M109" s="146"/>
      <c r="N109" s="146"/>
      <c r="O109" s="146"/>
      <c r="P109" s="146"/>
      <c r="Q109" s="146"/>
    </row>
    <row r="110">
      <c r="A110" s="146"/>
      <c r="B110" s="127"/>
      <c r="C110" s="146"/>
      <c r="D110" s="146"/>
      <c r="E110" s="146"/>
      <c r="F110" s="146"/>
      <c r="G110" s="146"/>
      <c r="H110" s="146"/>
      <c r="I110" s="146"/>
      <c r="J110" s="146"/>
      <c r="K110" s="146"/>
      <c r="L110" s="146"/>
      <c r="M110" s="146"/>
      <c r="N110" s="146"/>
      <c r="O110" s="146"/>
      <c r="P110" s="146"/>
      <c r="Q110" s="146"/>
    </row>
    <row r="111">
      <c r="A111" s="146"/>
      <c r="B111" s="127"/>
      <c r="C111" s="146"/>
      <c r="D111" s="146"/>
      <c r="E111" s="146"/>
      <c r="F111" s="146"/>
      <c r="G111" s="146"/>
      <c r="H111" s="146"/>
      <c r="I111" s="146"/>
      <c r="J111" s="146"/>
      <c r="K111" s="146"/>
      <c r="L111" s="146"/>
      <c r="M111" s="146"/>
      <c r="N111" s="146"/>
      <c r="O111" s="146"/>
      <c r="P111" s="146"/>
      <c r="Q111" s="146"/>
    </row>
    <row r="112">
      <c r="A112" s="146"/>
      <c r="B112" s="127"/>
      <c r="C112" s="146"/>
      <c r="D112" s="146"/>
      <c r="E112" s="146"/>
      <c r="F112" s="146"/>
      <c r="G112" s="146"/>
      <c r="H112" s="146"/>
      <c r="I112" s="146"/>
      <c r="J112" s="146"/>
      <c r="K112" s="146"/>
      <c r="L112" s="146"/>
      <c r="M112" s="146"/>
      <c r="N112" s="146"/>
      <c r="O112" s="146"/>
      <c r="P112" s="146"/>
      <c r="Q112" s="146"/>
    </row>
    <row r="113">
      <c r="A113" s="146"/>
      <c r="B113" s="127"/>
      <c r="C113" s="146"/>
      <c r="D113" s="146"/>
      <c r="E113" s="146"/>
      <c r="F113" s="146"/>
      <c r="G113" s="146"/>
      <c r="H113" s="146"/>
      <c r="I113" s="146"/>
      <c r="J113" s="146"/>
      <c r="K113" s="146"/>
      <c r="L113" s="146"/>
      <c r="M113" s="146"/>
      <c r="N113" s="146"/>
      <c r="O113" s="146"/>
      <c r="P113" s="146"/>
      <c r="Q113" s="146"/>
    </row>
    <row r="114">
      <c r="A114" s="146"/>
      <c r="B114" s="127"/>
      <c r="C114" s="146"/>
      <c r="D114" s="146"/>
      <c r="E114" s="146"/>
      <c r="F114" s="146"/>
      <c r="G114" s="146"/>
      <c r="H114" s="146"/>
      <c r="I114" s="146"/>
      <c r="J114" s="146"/>
      <c r="K114" s="146"/>
      <c r="L114" s="146"/>
      <c r="M114" s="146"/>
      <c r="N114" s="146"/>
      <c r="O114" s="146"/>
      <c r="P114" s="146"/>
      <c r="Q114" s="146"/>
    </row>
    <row r="115">
      <c r="A115" s="146"/>
      <c r="B115" s="127"/>
      <c r="C115" s="146"/>
      <c r="D115" s="146"/>
      <c r="E115" s="146"/>
      <c r="F115" s="146"/>
      <c r="G115" s="146"/>
      <c r="H115" s="146"/>
      <c r="I115" s="146"/>
      <c r="J115" s="146"/>
      <c r="K115" s="146"/>
      <c r="L115" s="146"/>
      <c r="M115" s="146"/>
      <c r="N115" s="146"/>
      <c r="O115" s="146"/>
      <c r="P115" s="146"/>
      <c r="Q115" s="146"/>
    </row>
    <row r="116">
      <c r="A116" s="146"/>
      <c r="B116" s="127"/>
      <c r="C116" s="146"/>
      <c r="D116" s="146"/>
      <c r="E116" s="146"/>
      <c r="F116" s="146"/>
      <c r="G116" s="146"/>
      <c r="H116" s="146"/>
      <c r="I116" s="146"/>
      <c r="J116" s="146"/>
      <c r="K116" s="146"/>
      <c r="L116" s="146"/>
      <c r="M116" s="146"/>
      <c r="N116" s="146"/>
      <c r="O116" s="146"/>
      <c r="P116" s="146"/>
      <c r="Q116" s="146"/>
    </row>
    <row r="117">
      <c r="A117" s="146"/>
      <c r="B117" s="127"/>
      <c r="C117" s="146"/>
      <c r="D117" s="146"/>
      <c r="E117" s="146"/>
      <c r="F117" s="146"/>
      <c r="G117" s="146"/>
      <c r="H117" s="146"/>
      <c r="I117" s="146"/>
      <c r="J117" s="146"/>
      <c r="K117" s="146"/>
      <c r="L117" s="146"/>
      <c r="M117" s="146"/>
      <c r="N117" s="146"/>
      <c r="O117" s="146"/>
      <c r="P117" s="146"/>
      <c r="Q117" s="146"/>
    </row>
    <row r="118">
      <c r="A118" s="146"/>
      <c r="B118" s="127"/>
      <c r="C118" s="146"/>
      <c r="D118" s="146"/>
      <c r="E118" s="146"/>
      <c r="F118" s="146"/>
      <c r="G118" s="146"/>
      <c r="H118" s="146"/>
      <c r="I118" s="146"/>
      <c r="J118" s="146"/>
      <c r="K118" s="146"/>
      <c r="L118" s="146"/>
      <c r="M118" s="146"/>
      <c r="N118" s="146"/>
      <c r="O118" s="146"/>
      <c r="P118" s="146"/>
      <c r="Q118" s="146"/>
    </row>
    <row r="119">
      <c r="A119" s="146"/>
      <c r="B119" s="127"/>
      <c r="C119" s="146"/>
      <c r="D119" s="146"/>
      <c r="E119" s="146"/>
      <c r="F119" s="146"/>
      <c r="G119" s="146"/>
      <c r="H119" s="146"/>
      <c r="I119" s="146"/>
      <c r="J119" s="146"/>
      <c r="K119" s="146"/>
      <c r="L119" s="146"/>
      <c r="M119" s="146"/>
      <c r="N119" s="146"/>
      <c r="O119" s="146"/>
      <c r="P119" s="146"/>
      <c r="Q119" s="146"/>
    </row>
    <row r="120">
      <c r="A120" s="146"/>
      <c r="B120" s="127"/>
      <c r="C120" s="146"/>
      <c r="D120" s="146"/>
      <c r="E120" s="146"/>
      <c r="F120" s="146"/>
      <c r="G120" s="146"/>
      <c r="H120" s="146"/>
      <c r="I120" s="146"/>
      <c r="J120" s="146"/>
      <c r="K120" s="146"/>
      <c r="L120" s="146"/>
      <c r="M120" s="146"/>
      <c r="N120" s="146"/>
      <c r="O120" s="146"/>
      <c r="P120" s="146"/>
      <c r="Q120" s="146"/>
    </row>
    <row r="121">
      <c r="A121" s="146"/>
      <c r="B121" s="127"/>
      <c r="C121" s="146"/>
      <c r="D121" s="146"/>
      <c r="E121" s="146"/>
      <c r="F121" s="146"/>
      <c r="G121" s="146"/>
      <c r="H121" s="146"/>
      <c r="I121" s="146"/>
      <c r="J121" s="146"/>
      <c r="K121" s="146"/>
      <c r="L121" s="146"/>
      <c r="M121" s="146"/>
      <c r="N121" s="146"/>
      <c r="O121" s="146"/>
      <c r="P121" s="146"/>
      <c r="Q121" s="146"/>
    </row>
    <row r="122">
      <c r="A122" s="146"/>
      <c r="B122" s="127"/>
      <c r="C122" s="146"/>
      <c r="D122" s="146"/>
      <c r="E122" s="146"/>
      <c r="F122" s="146"/>
      <c r="G122" s="146"/>
      <c r="H122" s="146"/>
      <c r="I122" s="146"/>
      <c r="J122" s="146"/>
      <c r="K122" s="146"/>
      <c r="L122" s="146"/>
      <c r="M122" s="146"/>
      <c r="N122" s="146"/>
      <c r="O122" s="146"/>
      <c r="P122" s="146"/>
      <c r="Q122" s="146"/>
    </row>
    <row r="123">
      <c r="A123" s="146"/>
      <c r="B123" s="127"/>
      <c r="C123" s="146"/>
      <c r="D123" s="146"/>
      <c r="E123" s="146"/>
      <c r="F123" s="146"/>
      <c r="G123" s="146"/>
      <c r="H123" s="146"/>
      <c r="I123" s="146"/>
      <c r="J123" s="146"/>
      <c r="K123" s="146"/>
      <c r="L123" s="146"/>
      <c r="M123" s="146"/>
      <c r="N123" s="146"/>
      <c r="O123" s="146"/>
      <c r="P123" s="146"/>
      <c r="Q123" s="146"/>
    </row>
    <row r="124">
      <c r="A124" s="146"/>
      <c r="B124" s="127"/>
      <c r="C124" s="146"/>
      <c r="D124" s="146"/>
      <c r="E124" s="146"/>
      <c r="F124" s="146"/>
      <c r="G124" s="146"/>
      <c r="H124" s="146"/>
      <c r="I124" s="146"/>
      <c r="J124" s="146"/>
      <c r="K124" s="146"/>
      <c r="L124" s="146"/>
      <c r="M124" s="146"/>
      <c r="N124" s="146"/>
      <c r="O124" s="146"/>
      <c r="P124" s="146"/>
      <c r="Q124" s="146"/>
    </row>
    <row r="125">
      <c r="A125" s="146"/>
      <c r="B125" s="127"/>
      <c r="C125" s="146"/>
      <c r="D125" s="146"/>
      <c r="E125" s="146"/>
      <c r="F125" s="146"/>
      <c r="G125" s="146"/>
      <c r="H125" s="146"/>
      <c r="I125" s="146"/>
      <c r="J125" s="146"/>
      <c r="K125" s="146"/>
      <c r="L125" s="146"/>
      <c r="M125" s="146"/>
      <c r="N125" s="146"/>
      <c r="O125" s="146"/>
      <c r="P125" s="146"/>
      <c r="Q125" s="146"/>
    </row>
    <row r="126">
      <c r="A126" s="146"/>
      <c r="B126" s="127"/>
      <c r="C126" s="146"/>
      <c r="D126" s="146"/>
      <c r="E126" s="146"/>
      <c r="F126" s="146"/>
      <c r="G126" s="146"/>
      <c r="H126" s="146"/>
      <c r="I126" s="146"/>
      <c r="J126" s="146"/>
      <c r="K126" s="146"/>
      <c r="L126" s="146"/>
      <c r="M126" s="146"/>
      <c r="N126" s="146"/>
      <c r="O126" s="146"/>
      <c r="P126" s="146"/>
      <c r="Q126" s="146"/>
    </row>
    <row r="127">
      <c r="A127" s="146"/>
      <c r="B127" s="127"/>
      <c r="C127" s="146"/>
      <c r="D127" s="146"/>
      <c r="E127" s="146"/>
      <c r="F127" s="146"/>
      <c r="G127" s="146"/>
      <c r="H127" s="146"/>
      <c r="I127" s="146"/>
      <c r="J127" s="146"/>
      <c r="K127" s="146"/>
      <c r="L127" s="146"/>
      <c r="M127" s="146"/>
      <c r="N127" s="146"/>
      <c r="O127" s="146"/>
      <c r="P127" s="146"/>
      <c r="Q127" s="146"/>
    </row>
    <row r="128">
      <c r="A128" s="146"/>
      <c r="B128" s="127"/>
      <c r="C128" s="146"/>
      <c r="D128" s="146"/>
      <c r="E128" s="146"/>
      <c r="F128" s="146"/>
      <c r="G128" s="146"/>
      <c r="H128" s="146"/>
      <c r="I128" s="146"/>
      <c r="J128" s="146"/>
      <c r="K128" s="146"/>
      <c r="L128" s="146"/>
      <c r="M128" s="146"/>
      <c r="N128" s="146"/>
      <c r="O128" s="146"/>
      <c r="P128" s="146"/>
      <c r="Q128" s="146"/>
    </row>
    <row r="129">
      <c r="A129" s="146"/>
      <c r="B129" s="127"/>
      <c r="C129" s="146"/>
      <c r="D129" s="146"/>
      <c r="E129" s="146"/>
      <c r="F129" s="146"/>
      <c r="G129" s="146"/>
      <c r="H129" s="146"/>
      <c r="I129" s="146"/>
      <c r="J129" s="146"/>
      <c r="K129" s="146"/>
      <c r="L129" s="146"/>
      <c r="M129" s="146"/>
      <c r="N129" s="146"/>
      <c r="O129" s="146"/>
      <c r="P129" s="146"/>
      <c r="Q129" s="146"/>
    </row>
    <row r="130">
      <c r="A130" s="146"/>
      <c r="B130" s="127"/>
      <c r="C130" s="146"/>
      <c r="D130" s="146"/>
      <c r="E130" s="146"/>
      <c r="F130" s="146"/>
      <c r="G130" s="146"/>
      <c r="H130" s="146"/>
      <c r="I130" s="146"/>
      <c r="J130" s="146"/>
      <c r="K130" s="146"/>
      <c r="L130" s="146"/>
      <c r="M130" s="146"/>
      <c r="N130" s="146"/>
      <c r="O130" s="146"/>
      <c r="P130" s="146"/>
      <c r="Q130" s="146"/>
    </row>
    <row r="131">
      <c r="A131" s="146"/>
      <c r="B131" s="127"/>
      <c r="C131" s="146"/>
      <c r="D131" s="146"/>
      <c r="E131" s="146"/>
      <c r="F131" s="146"/>
      <c r="G131" s="146"/>
      <c r="H131" s="146"/>
      <c r="I131" s="146"/>
      <c r="J131" s="146"/>
      <c r="K131" s="146"/>
      <c r="L131" s="146"/>
      <c r="M131" s="146"/>
      <c r="N131" s="146"/>
      <c r="O131" s="146"/>
      <c r="P131" s="146"/>
      <c r="Q131" s="146"/>
    </row>
    <row r="132">
      <c r="A132" s="146"/>
      <c r="B132" s="127"/>
      <c r="C132" s="146"/>
      <c r="D132" s="146"/>
      <c r="E132" s="146"/>
      <c r="F132" s="146"/>
      <c r="G132" s="146"/>
      <c r="H132" s="146"/>
      <c r="I132" s="146"/>
      <c r="J132" s="146"/>
      <c r="K132" s="146"/>
      <c r="L132" s="146"/>
      <c r="M132" s="146"/>
      <c r="N132" s="146"/>
      <c r="O132" s="146"/>
      <c r="P132" s="146"/>
      <c r="Q132" s="146"/>
    </row>
    <row r="133">
      <c r="A133" s="146"/>
      <c r="B133" s="127"/>
      <c r="C133" s="146"/>
      <c r="D133" s="146"/>
      <c r="E133" s="146"/>
      <c r="F133" s="146"/>
      <c r="G133" s="146"/>
      <c r="H133" s="146"/>
      <c r="I133" s="146"/>
      <c r="J133" s="146"/>
      <c r="K133" s="146"/>
      <c r="L133" s="146"/>
      <c r="M133" s="146"/>
      <c r="N133" s="146"/>
      <c r="O133" s="146"/>
      <c r="P133" s="146"/>
      <c r="Q133" s="146"/>
    </row>
    <row r="134">
      <c r="A134" s="146"/>
      <c r="B134" s="127"/>
      <c r="C134" s="146"/>
      <c r="D134" s="146"/>
      <c r="E134" s="146"/>
      <c r="F134" s="146"/>
      <c r="G134" s="146"/>
      <c r="H134" s="146"/>
      <c r="I134" s="146"/>
      <c r="J134" s="146"/>
      <c r="K134" s="146"/>
      <c r="L134" s="146"/>
      <c r="M134" s="146"/>
      <c r="N134" s="146"/>
      <c r="O134" s="146"/>
      <c r="P134" s="146"/>
      <c r="Q134" s="146"/>
    </row>
    <row r="135">
      <c r="A135" s="146"/>
      <c r="B135" s="127"/>
      <c r="C135" s="146"/>
      <c r="D135" s="146"/>
      <c r="E135" s="146"/>
      <c r="F135" s="146"/>
      <c r="G135" s="146"/>
      <c r="H135" s="146"/>
      <c r="I135" s="146"/>
      <c r="J135" s="146"/>
      <c r="K135" s="146"/>
      <c r="L135" s="146"/>
      <c r="M135" s="146"/>
      <c r="N135" s="146"/>
      <c r="O135" s="146"/>
      <c r="P135" s="146"/>
      <c r="Q135" s="146"/>
    </row>
    <row r="136">
      <c r="A136" s="146"/>
      <c r="B136" s="127"/>
      <c r="C136" s="146"/>
      <c r="D136" s="146"/>
      <c r="E136" s="146"/>
      <c r="F136" s="146"/>
      <c r="G136" s="146"/>
      <c r="H136" s="146"/>
      <c r="I136" s="146"/>
      <c r="J136" s="146"/>
      <c r="K136" s="146"/>
      <c r="L136" s="146"/>
      <c r="M136" s="146"/>
      <c r="N136" s="146"/>
      <c r="O136" s="146"/>
      <c r="P136" s="146"/>
      <c r="Q136" s="146"/>
    </row>
    <row r="137">
      <c r="A137" s="146"/>
      <c r="B137" s="127"/>
      <c r="C137" s="146"/>
      <c r="D137" s="146"/>
      <c r="E137" s="146"/>
      <c r="F137" s="146"/>
      <c r="G137" s="146"/>
      <c r="H137" s="146"/>
      <c r="I137" s="146"/>
      <c r="J137" s="146"/>
      <c r="K137" s="146"/>
      <c r="L137" s="146"/>
      <c r="M137" s="146"/>
      <c r="N137" s="146"/>
      <c r="O137" s="146"/>
      <c r="P137" s="146"/>
      <c r="Q137" s="146"/>
    </row>
    <row r="138">
      <c r="A138" s="146"/>
      <c r="B138" s="127"/>
      <c r="C138" s="146"/>
      <c r="D138" s="146"/>
      <c r="E138" s="146"/>
      <c r="F138" s="146"/>
      <c r="G138" s="146"/>
      <c r="H138" s="146"/>
      <c r="I138" s="146"/>
      <c r="J138" s="146"/>
      <c r="K138" s="146"/>
      <c r="L138" s="146"/>
      <c r="M138" s="146"/>
      <c r="N138" s="146"/>
      <c r="O138" s="146"/>
      <c r="P138" s="146"/>
      <c r="Q138" s="146"/>
    </row>
    <row r="139">
      <c r="A139" s="146"/>
      <c r="B139" s="127"/>
      <c r="C139" s="146"/>
      <c r="D139" s="146"/>
      <c r="E139" s="146"/>
      <c r="F139" s="146"/>
      <c r="G139" s="146"/>
      <c r="H139" s="146"/>
      <c r="I139" s="146"/>
      <c r="J139" s="146"/>
      <c r="K139" s="146"/>
      <c r="L139" s="146"/>
      <c r="M139" s="146"/>
      <c r="N139" s="146"/>
      <c r="O139" s="146"/>
      <c r="P139" s="146"/>
      <c r="Q139" s="146"/>
    </row>
    <row r="140">
      <c r="A140" s="146"/>
      <c r="B140" s="127"/>
      <c r="C140" s="146"/>
      <c r="D140" s="146"/>
      <c r="E140" s="146"/>
      <c r="F140" s="146"/>
      <c r="G140" s="146"/>
      <c r="H140" s="146"/>
      <c r="I140" s="146"/>
      <c r="J140" s="146"/>
      <c r="K140" s="146"/>
      <c r="L140" s="146"/>
      <c r="M140" s="146"/>
      <c r="N140" s="146"/>
      <c r="O140" s="146"/>
      <c r="P140" s="146"/>
      <c r="Q140" s="146"/>
    </row>
    <row r="141">
      <c r="A141" s="146"/>
      <c r="B141" s="127"/>
      <c r="C141" s="146"/>
      <c r="D141" s="146"/>
      <c r="E141" s="146"/>
      <c r="F141" s="146"/>
      <c r="G141" s="146"/>
      <c r="H141" s="146"/>
      <c r="I141" s="146"/>
      <c r="J141" s="146"/>
      <c r="K141" s="146"/>
      <c r="L141" s="146"/>
      <c r="M141" s="146"/>
      <c r="N141" s="146"/>
      <c r="O141" s="146"/>
      <c r="P141" s="146"/>
      <c r="Q141" s="146"/>
    </row>
    <row r="142">
      <c r="A142" s="146"/>
      <c r="B142" s="127"/>
      <c r="C142" s="146"/>
      <c r="D142" s="146"/>
      <c r="E142" s="146"/>
      <c r="F142" s="146"/>
      <c r="G142" s="146"/>
      <c r="H142" s="146"/>
      <c r="I142" s="146"/>
      <c r="J142" s="146"/>
      <c r="K142" s="146"/>
      <c r="L142" s="146"/>
      <c r="M142" s="146"/>
      <c r="N142" s="146"/>
      <c r="O142" s="146"/>
      <c r="P142" s="146"/>
      <c r="Q142" s="146"/>
    </row>
    <row r="143">
      <c r="A143" s="146"/>
      <c r="B143" s="127"/>
      <c r="C143" s="146"/>
      <c r="D143" s="146"/>
      <c r="E143" s="146"/>
      <c r="F143" s="146"/>
      <c r="G143" s="146"/>
      <c r="H143" s="146"/>
      <c r="I143" s="146"/>
      <c r="J143" s="146"/>
      <c r="K143" s="146"/>
      <c r="L143" s="146"/>
      <c r="M143" s="146"/>
      <c r="N143" s="146"/>
      <c r="O143" s="146"/>
      <c r="P143" s="146"/>
      <c r="Q143" s="146"/>
    </row>
    <row r="144">
      <c r="A144" s="146"/>
      <c r="B144" s="127"/>
      <c r="C144" s="146"/>
      <c r="D144" s="146"/>
      <c r="E144" s="146"/>
      <c r="F144" s="146"/>
      <c r="G144" s="146"/>
      <c r="H144" s="146"/>
      <c r="I144" s="146"/>
      <c r="J144" s="146"/>
      <c r="K144" s="146"/>
      <c r="L144" s="146"/>
      <c r="M144" s="146"/>
      <c r="N144" s="146"/>
      <c r="O144" s="146"/>
      <c r="P144" s="146"/>
      <c r="Q144" s="146"/>
    </row>
    <row r="145">
      <c r="A145" s="146"/>
      <c r="B145" s="127"/>
      <c r="C145" s="146"/>
      <c r="D145" s="146"/>
      <c r="E145" s="146"/>
      <c r="F145" s="146"/>
      <c r="G145" s="146"/>
      <c r="H145" s="146"/>
      <c r="I145" s="146"/>
      <c r="J145" s="146"/>
      <c r="K145" s="146"/>
      <c r="L145" s="146"/>
      <c r="M145" s="146"/>
      <c r="N145" s="146"/>
      <c r="O145" s="146"/>
      <c r="P145" s="146"/>
      <c r="Q145" s="146"/>
    </row>
    <row r="146">
      <c r="A146" s="146"/>
      <c r="B146" s="127"/>
      <c r="C146" s="146"/>
      <c r="D146" s="146"/>
      <c r="E146" s="146"/>
      <c r="F146" s="146"/>
      <c r="G146" s="146"/>
      <c r="H146" s="146"/>
      <c r="I146" s="146"/>
      <c r="J146" s="146"/>
      <c r="K146" s="146"/>
      <c r="L146" s="146"/>
      <c r="M146" s="146"/>
      <c r="N146" s="146"/>
      <c r="O146" s="146"/>
      <c r="P146" s="146"/>
      <c r="Q146" s="146"/>
    </row>
    <row r="147">
      <c r="A147" s="146"/>
      <c r="B147" s="127"/>
      <c r="C147" s="146"/>
      <c r="D147" s="146"/>
      <c r="E147" s="146"/>
      <c r="F147" s="146"/>
      <c r="G147" s="146"/>
      <c r="H147" s="146"/>
      <c r="I147" s="146"/>
      <c r="J147" s="146"/>
      <c r="K147" s="146"/>
      <c r="L147" s="146"/>
      <c r="M147" s="146"/>
      <c r="N147" s="146"/>
      <c r="O147" s="146"/>
      <c r="P147" s="146"/>
      <c r="Q147" s="146"/>
    </row>
    <row r="148">
      <c r="A148" s="146"/>
      <c r="B148" s="127"/>
      <c r="C148" s="146"/>
      <c r="D148" s="146"/>
      <c r="E148" s="146"/>
      <c r="F148" s="146"/>
      <c r="G148" s="146"/>
      <c r="H148" s="146"/>
      <c r="I148" s="146"/>
      <c r="J148" s="146"/>
      <c r="K148" s="146"/>
      <c r="L148" s="146"/>
      <c r="M148" s="146"/>
      <c r="N148" s="146"/>
      <c r="O148" s="146"/>
      <c r="P148" s="146"/>
      <c r="Q148" s="146"/>
    </row>
    <row r="149">
      <c r="A149" s="146"/>
      <c r="B149" s="127"/>
      <c r="C149" s="146"/>
      <c r="D149" s="146"/>
      <c r="E149" s="146"/>
      <c r="F149" s="146"/>
      <c r="G149" s="146"/>
      <c r="H149" s="146"/>
      <c r="I149" s="146"/>
      <c r="J149" s="146"/>
      <c r="K149" s="146"/>
      <c r="L149" s="146"/>
      <c r="M149" s="146"/>
      <c r="N149" s="146"/>
      <c r="O149" s="146"/>
      <c r="P149" s="146"/>
      <c r="Q149" s="146"/>
    </row>
    <row r="150">
      <c r="A150" s="146"/>
      <c r="B150" s="127"/>
      <c r="C150" s="146"/>
      <c r="D150" s="146"/>
      <c r="E150" s="146"/>
      <c r="F150" s="146"/>
      <c r="G150" s="146"/>
      <c r="H150" s="146"/>
      <c r="I150" s="146"/>
      <c r="J150" s="146"/>
      <c r="K150" s="146"/>
      <c r="L150" s="146"/>
      <c r="M150" s="146"/>
      <c r="N150" s="146"/>
      <c r="O150" s="146"/>
      <c r="P150" s="146"/>
      <c r="Q150" s="146"/>
    </row>
    <row r="151">
      <c r="A151" s="146"/>
      <c r="B151" s="127"/>
      <c r="C151" s="146"/>
      <c r="D151" s="146"/>
      <c r="E151" s="146"/>
      <c r="F151" s="146"/>
      <c r="G151" s="146"/>
      <c r="H151" s="146"/>
      <c r="I151" s="146"/>
      <c r="J151" s="146"/>
      <c r="K151" s="146"/>
      <c r="L151" s="146"/>
      <c r="M151" s="146"/>
      <c r="N151" s="146"/>
      <c r="O151" s="146"/>
      <c r="P151" s="146"/>
      <c r="Q151" s="146"/>
    </row>
    <row r="152">
      <c r="A152" s="146"/>
      <c r="B152" s="127"/>
      <c r="C152" s="146"/>
      <c r="D152" s="146"/>
      <c r="E152" s="146"/>
      <c r="F152" s="146"/>
      <c r="G152" s="146"/>
      <c r="H152" s="146"/>
      <c r="I152" s="146"/>
      <c r="J152" s="146"/>
      <c r="K152" s="146"/>
      <c r="L152" s="146"/>
      <c r="M152" s="146"/>
      <c r="N152" s="146"/>
      <c r="O152" s="146"/>
      <c r="P152" s="146"/>
      <c r="Q152" s="146"/>
    </row>
    <row r="153">
      <c r="A153" s="146"/>
      <c r="B153" s="127"/>
      <c r="C153" s="146"/>
      <c r="D153" s="146"/>
      <c r="E153" s="146"/>
      <c r="F153" s="146"/>
      <c r="G153" s="146"/>
      <c r="H153" s="146"/>
      <c r="I153" s="146"/>
      <c r="J153" s="146"/>
      <c r="K153" s="146"/>
      <c r="L153" s="146"/>
      <c r="M153" s="146"/>
      <c r="N153" s="146"/>
      <c r="O153" s="146"/>
      <c r="P153" s="146"/>
      <c r="Q153" s="146"/>
    </row>
    <row r="154">
      <c r="A154" s="146"/>
      <c r="B154" s="127"/>
      <c r="C154" s="146"/>
      <c r="D154" s="146"/>
      <c r="E154" s="146"/>
      <c r="F154" s="146"/>
      <c r="G154" s="146"/>
      <c r="H154" s="146"/>
      <c r="I154" s="146"/>
      <c r="J154" s="146"/>
      <c r="K154" s="146"/>
      <c r="L154" s="146"/>
      <c r="M154" s="146"/>
      <c r="N154" s="146"/>
      <c r="O154" s="146"/>
      <c r="P154" s="146"/>
      <c r="Q154" s="146"/>
    </row>
    <row r="155">
      <c r="A155" s="146"/>
      <c r="B155" s="127"/>
      <c r="C155" s="146"/>
      <c r="D155" s="146"/>
      <c r="E155" s="146"/>
      <c r="F155" s="146"/>
      <c r="G155" s="146"/>
      <c r="H155" s="146"/>
      <c r="I155" s="146"/>
      <c r="J155" s="146"/>
      <c r="K155" s="146"/>
      <c r="L155" s="146"/>
      <c r="M155" s="146"/>
      <c r="N155" s="146"/>
      <c r="O155" s="146"/>
      <c r="P155" s="146"/>
      <c r="Q155" s="146"/>
    </row>
    <row r="156">
      <c r="A156" s="146"/>
      <c r="B156" s="127"/>
      <c r="C156" s="146"/>
      <c r="D156" s="146"/>
      <c r="E156" s="146"/>
      <c r="F156" s="146"/>
      <c r="G156" s="146"/>
      <c r="H156" s="146"/>
      <c r="I156" s="146"/>
      <c r="J156" s="146"/>
      <c r="K156" s="146"/>
      <c r="L156" s="146"/>
      <c r="M156" s="146"/>
      <c r="N156" s="146"/>
      <c r="O156" s="146"/>
      <c r="P156" s="146"/>
      <c r="Q156" s="146"/>
    </row>
    <row r="157">
      <c r="A157" s="146"/>
      <c r="B157" s="127"/>
      <c r="C157" s="146"/>
      <c r="D157" s="146"/>
      <c r="E157" s="146"/>
      <c r="F157" s="146"/>
      <c r="G157" s="146"/>
      <c r="H157" s="146"/>
      <c r="I157" s="146"/>
      <c r="J157" s="146"/>
      <c r="K157" s="146"/>
      <c r="L157" s="146"/>
      <c r="M157" s="146"/>
      <c r="N157" s="146"/>
      <c r="O157" s="146"/>
      <c r="P157" s="146"/>
      <c r="Q157" s="146"/>
    </row>
    <row r="158">
      <c r="A158" s="146"/>
      <c r="B158" s="127"/>
      <c r="C158" s="146"/>
      <c r="D158" s="146"/>
      <c r="E158" s="146"/>
      <c r="F158" s="146"/>
      <c r="G158" s="146"/>
      <c r="H158" s="146"/>
      <c r="I158" s="146"/>
      <c r="J158" s="146"/>
      <c r="K158" s="146"/>
      <c r="L158" s="146"/>
      <c r="M158" s="146"/>
      <c r="N158" s="146"/>
      <c r="O158" s="146"/>
      <c r="P158" s="146"/>
      <c r="Q158" s="146"/>
    </row>
    <row r="159">
      <c r="A159" s="146"/>
      <c r="B159" s="127"/>
      <c r="C159" s="146"/>
      <c r="D159" s="146"/>
      <c r="E159" s="146"/>
      <c r="F159" s="146"/>
      <c r="G159" s="146"/>
      <c r="H159" s="146"/>
      <c r="I159" s="146"/>
      <c r="J159" s="146"/>
      <c r="K159" s="146"/>
      <c r="L159" s="146"/>
      <c r="M159" s="146"/>
      <c r="N159" s="146"/>
      <c r="O159" s="146"/>
      <c r="P159" s="146"/>
      <c r="Q159" s="146"/>
    </row>
    <row r="160">
      <c r="A160" s="146"/>
      <c r="B160" s="127"/>
      <c r="C160" s="146"/>
      <c r="D160" s="146"/>
      <c r="E160" s="146"/>
      <c r="F160" s="146"/>
      <c r="G160" s="146"/>
      <c r="H160" s="146"/>
      <c r="I160" s="146"/>
      <c r="J160" s="146"/>
      <c r="K160" s="146"/>
      <c r="L160" s="146"/>
      <c r="M160" s="146"/>
      <c r="N160" s="146"/>
      <c r="O160" s="146"/>
      <c r="P160" s="146"/>
      <c r="Q160" s="146"/>
    </row>
    <row r="161">
      <c r="A161" s="146"/>
      <c r="B161" s="127"/>
      <c r="C161" s="146"/>
      <c r="D161" s="146"/>
      <c r="E161" s="146"/>
      <c r="F161" s="146"/>
      <c r="G161" s="146"/>
      <c r="H161" s="146"/>
      <c r="I161" s="146"/>
      <c r="J161" s="146"/>
      <c r="K161" s="146"/>
      <c r="L161" s="146"/>
      <c r="M161" s="146"/>
      <c r="N161" s="146"/>
      <c r="O161" s="146"/>
      <c r="P161" s="146"/>
      <c r="Q161" s="146"/>
    </row>
    <row r="162">
      <c r="A162" s="146"/>
      <c r="B162" s="127"/>
      <c r="C162" s="146"/>
      <c r="D162" s="146"/>
      <c r="E162" s="146"/>
      <c r="F162" s="146"/>
      <c r="G162" s="146"/>
      <c r="H162" s="146"/>
      <c r="I162" s="146"/>
      <c r="J162" s="146"/>
      <c r="K162" s="146"/>
      <c r="L162" s="146"/>
      <c r="M162" s="146"/>
      <c r="N162" s="146"/>
      <c r="O162" s="146"/>
      <c r="P162" s="146"/>
      <c r="Q162" s="146"/>
    </row>
    <row r="163">
      <c r="A163" s="146"/>
      <c r="B163" s="127"/>
      <c r="C163" s="146"/>
      <c r="D163" s="146"/>
      <c r="E163" s="146"/>
      <c r="F163" s="146"/>
      <c r="G163" s="146"/>
      <c r="H163" s="146"/>
      <c r="I163" s="146"/>
      <c r="J163" s="146"/>
      <c r="K163" s="146"/>
      <c r="L163" s="146"/>
      <c r="M163" s="146"/>
      <c r="N163" s="146"/>
      <c r="O163" s="146"/>
      <c r="P163" s="146"/>
      <c r="Q163" s="146"/>
    </row>
    <row r="164">
      <c r="A164" s="146"/>
      <c r="B164" s="127"/>
      <c r="C164" s="146"/>
      <c r="D164" s="146"/>
      <c r="E164" s="146"/>
      <c r="F164" s="146"/>
      <c r="G164" s="146"/>
      <c r="H164" s="146"/>
      <c r="I164" s="146"/>
      <c r="J164" s="146"/>
      <c r="K164" s="146"/>
      <c r="L164" s="146"/>
      <c r="M164" s="146"/>
      <c r="N164" s="146"/>
      <c r="O164" s="146"/>
      <c r="P164" s="146"/>
      <c r="Q164" s="146"/>
    </row>
    <row r="165">
      <c r="A165" s="146"/>
      <c r="B165" s="127"/>
      <c r="C165" s="146"/>
      <c r="D165" s="146"/>
      <c r="E165" s="146"/>
      <c r="F165" s="146"/>
      <c r="G165" s="146"/>
      <c r="H165" s="146"/>
      <c r="I165" s="146"/>
      <c r="J165" s="146"/>
      <c r="K165" s="146"/>
      <c r="L165" s="146"/>
      <c r="M165" s="146"/>
      <c r="N165" s="146"/>
      <c r="O165" s="146"/>
      <c r="P165" s="146"/>
      <c r="Q165" s="146"/>
    </row>
    <row r="166">
      <c r="A166" s="146"/>
      <c r="B166" s="127"/>
      <c r="C166" s="146"/>
      <c r="D166" s="146"/>
      <c r="E166" s="146"/>
      <c r="F166" s="146"/>
      <c r="G166" s="146"/>
      <c r="H166" s="146"/>
      <c r="I166" s="146"/>
      <c r="J166" s="146"/>
      <c r="K166" s="146"/>
      <c r="L166" s="146"/>
      <c r="M166" s="146"/>
      <c r="N166" s="146"/>
      <c r="O166" s="146"/>
      <c r="P166" s="146"/>
      <c r="Q166" s="146"/>
    </row>
    <row r="167">
      <c r="A167" s="146"/>
      <c r="B167" s="127"/>
      <c r="C167" s="146"/>
      <c r="D167" s="146"/>
      <c r="E167" s="146"/>
      <c r="F167" s="146"/>
      <c r="G167" s="146"/>
      <c r="H167" s="146"/>
      <c r="I167" s="146"/>
      <c r="J167" s="146"/>
      <c r="K167" s="146"/>
      <c r="L167" s="146"/>
      <c r="M167" s="146"/>
      <c r="N167" s="146"/>
      <c r="O167" s="146"/>
      <c r="P167" s="146"/>
      <c r="Q167" s="146"/>
    </row>
    <row r="168">
      <c r="A168" s="146"/>
      <c r="B168" s="127"/>
      <c r="C168" s="146"/>
      <c r="D168" s="146"/>
      <c r="E168" s="146"/>
      <c r="F168" s="146"/>
      <c r="G168" s="146"/>
      <c r="H168" s="146"/>
      <c r="I168" s="146"/>
      <c r="J168" s="146"/>
      <c r="K168" s="146"/>
      <c r="L168" s="146"/>
      <c r="M168" s="146"/>
      <c r="N168" s="146"/>
      <c r="O168" s="146"/>
      <c r="P168" s="146"/>
      <c r="Q168" s="146"/>
    </row>
    <row r="169">
      <c r="A169" s="146"/>
      <c r="B169" s="127"/>
      <c r="C169" s="146"/>
      <c r="D169" s="146"/>
      <c r="E169" s="146"/>
      <c r="F169" s="146"/>
      <c r="G169" s="146"/>
      <c r="H169" s="146"/>
      <c r="I169" s="146"/>
      <c r="J169" s="146"/>
      <c r="K169" s="146"/>
      <c r="L169" s="146"/>
      <c r="M169" s="146"/>
      <c r="N169" s="146"/>
      <c r="O169" s="146"/>
      <c r="P169" s="146"/>
      <c r="Q169" s="146"/>
    </row>
    <row r="170">
      <c r="A170" s="146"/>
      <c r="B170" s="127"/>
      <c r="C170" s="146"/>
      <c r="D170" s="146"/>
      <c r="E170" s="146"/>
      <c r="F170" s="146"/>
      <c r="G170" s="146"/>
      <c r="H170" s="146"/>
      <c r="I170" s="146"/>
      <c r="J170" s="146"/>
      <c r="K170" s="146"/>
      <c r="L170" s="146"/>
      <c r="M170" s="146"/>
      <c r="N170" s="146"/>
      <c r="O170" s="146"/>
      <c r="P170" s="146"/>
      <c r="Q170" s="146"/>
    </row>
    <row r="171">
      <c r="A171" s="146"/>
      <c r="B171" s="127"/>
      <c r="C171" s="146"/>
      <c r="D171" s="146"/>
      <c r="E171" s="146"/>
      <c r="F171" s="146"/>
      <c r="G171" s="146"/>
      <c r="H171" s="146"/>
      <c r="I171" s="146"/>
      <c r="J171" s="146"/>
      <c r="K171" s="146"/>
      <c r="L171" s="146"/>
      <c r="M171" s="146"/>
      <c r="N171" s="146"/>
      <c r="O171" s="146"/>
      <c r="P171" s="146"/>
      <c r="Q171" s="146"/>
    </row>
    <row r="172">
      <c r="A172" s="146"/>
      <c r="B172" s="127"/>
      <c r="C172" s="146"/>
      <c r="D172" s="146"/>
      <c r="E172" s="146"/>
      <c r="F172" s="146"/>
      <c r="G172" s="146"/>
      <c r="H172" s="146"/>
      <c r="I172" s="146"/>
      <c r="J172" s="146"/>
      <c r="K172" s="146"/>
      <c r="L172" s="146"/>
      <c r="M172" s="146"/>
      <c r="N172" s="146"/>
      <c r="O172" s="146"/>
      <c r="P172" s="146"/>
      <c r="Q172" s="146"/>
    </row>
    <row r="173">
      <c r="A173" s="146"/>
      <c r="B173" s="127"/>
      <c r="C173" s="146"/>
      <c r="D173" s="146"/>
      <c r="E173" s="146"/>
      <c r="F173" s="146"/>
      <c r="G173" s="146"/>
      <c r="H173" s="146"/>
      <c r="I173" s="146"/>
      <c r="J173" s="146"/>
      <c r="K173" s="146"/>
      <c r="L173" s="146"/>
      <c r="M173" s="146"/>
      <c r="N173" s="146"/>
      <c r="O173" s="146"/>
      <c r="P173" s="146"/>
      <c r="Q173" s="146"/>
    </row>
    <row r="174">
      <c r="A174" s="146"/>
      <c r="B174" s="127"/>
      <c r="C174" s="146"/>
      <c r="D174" s="146"/>
      <c r="E174" s="146"/>
      <c r="F174" s="146"/>
      <c r="G174" s="146"/>
      <c r="H174" s="146"/>
      <c r="I174" s="146"/>
      <c r="J174" s="146"/>
      <c r="K174" s="146"/>
      <c r="L174" s="146"/>
      <c r="M174" s="146"/>
      <c r="N174" s="146"/>
      <c r="O174" s="146"/>
      <c r="P174" s="146"/>
      <c r="Q174" s="146"/>
    </row>
    <row r="175">
      <c r="A175" s="146"/>
      <c r="B175" s="127"/>
      <c r="C175" s="146"/>
      <c r="D175" s="146"/>
      <c r="E175" s="146"/>
      <c r="F175" s="146"/>
      <c r="G175" s="146"/>
      <c r="H175" s="146"/>
      <c r="I175" s="146"/>
      <c r="J175" s="146"/>
      <c r="K175" s="146"/>
      <c r="L175" s="146"/>
      <c r="M175" s="146"/>
      <c r="N175" s="146"/>
      <c r="O175" s="146"/>
      <c r="P175" s="146"/>
      <c r="Q175" s="146"/>
    </row>
    <row r="176">
      <c r="A176" s="146"/>
      <c r="B176" s="127"/>
      <c r="C176" s="146"/>
      <c r="D176" s="146"/>
      <c r="E176" s="146"/>
      <c r="F176" s="146"/>
      <c r="G176" s="146"/>
      <c r="H176" s="146"/>
      <c r="I176" s="146"/>
      <c r="J176" s="146"/>
      <c r="K176" s="146"/>
      <c r="L176" s="146"/>
      <c r="M176" s="146"/>
      <c r="N176" s="146"/>
      <c r="O176" s="146"/>
      <c r="P176" s="146"/>
      <c r="Q176" s="146"/>
    </row>
    <row r="177">
      <c r="A177" s="146"/>
      <c r="B177" s="127"/>
      <c r="C177" s="146"/>
      <c r="D177" s="146"/>
      <c r="E177" s="146"/>
      <c r="F177" s="146"/>
      <c r="G177" s="146"/>
      <c r="H177" s="146"/>
      <c r="I177" s="146"/>
      <c r="J177" s="146"/>
      <c r="K177" s="146"/>
      <c r="L177" s="146"/>
      <c r="M177" s="146"/>
      <c r="N177" s="146"/>
      <c r="O177" s="146"/>
      <c r="P177" s="146"/>
      <c r="Q177" s="146"/>
    </row>
    <row r="178">
      <c r="A178" s="146"/>
      <c r="B178" s="127"/>
      <c r="C178" s="146"/>
      <c r="D178" s="146"/>
      <c r="E178" s="146"/>
      <c r="F178" s="146"/>
      <c r="G178" s="146"/>
      <c r="H178" s="146"/>
      <c r="I178" s="146"/>
      <c r="J178" s="146"/>
      <c r="K178" s="146"/>
      <c r="L178" s="146"/>
      <c r="M178" s="146"/>
      <c r="N178" s="146"/>
      <c r="O178" s="146"/>
      <c r="P178" s="146"/>
      <c r="Q178" s="146"/>
    </row>
    <row r="179">
      <c r="A179" s="146"/>
      <c r="B179" s="127"/>
      <c r="C179" s="146"/>
      <c r="D179" s="146"/>
      <c r="E179" s="146"/>
      <c r="F179" s="146"/>
      <c r="G179" s="146"/>
      <c r="H179" s="146"/>
      <c r="I179" s="146"/>
      <c r="J179" s="146"/>
      <c r="K179" s="146"/>
      <c r="L179" s="146"/>
      <c r="M179" s="146"/>
      <c r="N179" s="146"/>
      <c r="O179" s="146"/>
      <c r="P179" s="146"/>
      <c r="Q179" s="146"/>
    </row>
    <row r="180">
      <c r="A180" s="146"/>
      <c r="B180" s="127"/>
      <c r="C180" s="146"/>
      <c r="D180" s="146"/>
      <c r="E180" s="146"/>
      <c r="F180" s="146"/>
      <c r="G180" s="146"/>
      <c r="H180" s="146"/>
      <c r="I180" s="146"/>
      <c r="J180" s="146"/>
      <c r="K180" s="146"/>
      <c r="L180" s="146"/>
      <c r="M180" s="146"/>
      <c r="N180" s="146"/>
      <c r="O180" s="146"/>
      <c r="P180" s="146"/>
      <c r="Q180" s="146"/>
    </row>
    <row r="181">
      <c r="A181" s="146"/>
      <c r="B181" s="127"/>
      <c r="C181" s="146"/>
      <c r="D181" s="146"/>
      <c r="E181" s="146"/>
      <c r="F181" s="146"/>
      <c r="G181" s="146"/>
      <c r="H181" s="146"/>
      <c r="I181" s="146"/>
      <c r="J181" s="146"/>
      <c r="K181" s="146"/>
      <c r="L181" s="146"/>
      <c r="M181" s="146"/>
      <c r="N181" s="146"/>
      <c r="O181" s="146"/>
      <c r="P181" s="146"/>
      <c r="Q181" s="146"/>
    </row>
    <row r="182">
      <c r="A182" s="146"/>
      <c r="B182" s="127"/>
      <c r="C182" s="146"/>
      <c r="D182" s="146"/>
      <c r="E182" s="146"/>
      <c r="F182" s="146"/>
      <c r="G182" s="146"/>
      <c r="H182" s="146"/>
      <c r="I182" s="146"/>
      <c r="J182" s="146"/>
      <c r="K182" s="146"/>
      <c r="L182" s="146"/>
      <c r="M182" s="146"/>
      <c r="N182" s="146"/>
      <c r="O182" s="146"/>
      <c r="P182" s="146"/>
      <c r="Q182" s="146"/>
    </row>
    <row r="183">
      <c r="A183" s="146"/>
      <c r="B183" s="127"/>
      <c r="C183" s="146"/>
      <c r="D183" s="146"/>
      <c r="E183" s="146"/>
      <c r="F183" s="146"/>
      <c r="G183" s="146"/>
      <c r="H183" s="146"/>
      <c r="I183" s="146"/>
      <c r="J183" s="146"/>
      <c r="K183" s="146"/>
      <c r="L183" s="146"/>
      <c r="M183" s="146"/>
      <c r="N183" s="146"/>
      <c r="O183" s="146"/>
      <c r="P183" s="146"/>
      <c r="Q183" s="146"/>
    </row>
    <row r="184">
      <c r="A184" s="146"/>
      <c r="B184" s="127"/>
      <c r="C184" s="146"/>
      <c r="D184" s="146"/>
      <c r="E184" s="146"/>
      <c r="F184" s="146"/>
      <c r="G184" s="146"/>
      <c r="H184" s="146"/>
      <c r="I184" s="146"/>
      <c r="J184" s="146"/>
      <c r="K184" s="146"/>
      <c r="L184" s="146"/>
      <c r="M184" s="146"/>
      <c r="N184" s="146"/>
      <c r="O184" s="146"/>
      <c r="P184" s="146"/>
      <c r="Q184" s="146"/>
    </row>
    <row r="185">
      <c r="A185" s="146"/>
      <c r="B185" s="127"/>
      <c r="C185" s="146"/>
      <c r="D185" s="146"/>
      <c r="E185" s="146"/>
      <c r="F185" s="146"/>
      <c r="G185" s="146"/>
      <c r="H185" s="146"/>
      <c r="I185" s="146"/>
      <c r="J185" s="146"/>
      <c r="K185" s="146"/>
      <c r="L185" s="146"/>
      <c r="M185" s="146"/>
      <c r="N185" s="146"/>
      <c r="O185" s="146"/>
      <c r="P185" s="146"/>
      <c r="Q185" s="146"/>
    </row>
    <row r="186">
      <c r="A186" s="146"/>
      <c r="B186" s="127"/>
      <c r="C186" s="146"/>
      <c r="D186" s="146"/>
      <c r="E186" s="146"/>
      <c r="F186" s="146"/>
      <c r="G186" s="146"/>
      <c r="H186" s="146"/>
      <c r="I186" s="146"/>
      <c r="J186" s="146"/>
      <c r="K186" s="146"/>
      <c r="L186" s="146"/>
      <c r="M186" s="146"/>
      <c r="N186" s="146"/>
      <c r="O186" s="146"/>
      <c r="P186" s="146"/>
      <c r="Q186" s="146"/>
    </row>
    <row r="187">
      <c r="A187" s="146"/>
      <c r="B187" s="127"/>
      <c r="C187" s="146"/>
      <c r="D187" s="146"/>
      <c r="E187" s="146"/>
      <c r="F187" s="146"/>
      <c r="G187" s="146"/>
      <c r="H187" s="146"/>
      <c r="I187" s="146"/>
      <c r="J187" s="146"/>
      <c r="K187" s="146"/>
      <c r="L187" s="146"/>
      <c r="M187" s="146"/>
      <c r="N187" s="146"/>
      <c r="O187" s="146"/>
      <c r="P187" s="146"/>
      <c r="Q187" s="146"/>
    </row>
    <row r="188">
      <c r="A188" s="146"/>
      <c r="B188" s="127"/>
      <c r="C188" s="146"/>
      <c r="D188" s="146"/>
      <c r="E188" s="146"/>
      <c r="F188" s="146"/>
      <c r="G188" s="146"/>
      <c r="H188" s="146"/>
      <c r="I188" s="146"/>
      <c r="J188" s="146"/>
      <c r="K188" s="146"/>
      <c r="L188" s="146"/>
      <c r="M188" s="146"/>
      <c r="N188" s="146"/>
      <c r="O188" s="146"/>
      <c r="P188" s="146"/>
      <c r="Q188" s="146"/>
    </row>
    <row r="189">
      <c r="A189" s="146"/>
      <c r="B189" s="127"/>
      <c r="C189" s="146"/>
      <c r="D189" s="146"/>
      <c r="E189" s="146"/>
      <c r="F189" s="146"/>
      <c r="G189" s="146"/>
      <c r="H189" s="146"/>
      <c r="I189" s="146"/>
      <c r="J189" s="146"/>
      <c r="K189" s="146"/>
      <c r="L189" s="146"/>
      <c r="M189" s="146"/>
      <c r="N189" s="146"/>
      <c r="O189" s="146"/>
      <c r="P189" s="146"/>
      <c r="Q189" s="146"/>
    </row>
    <row r="190">
      <c r="A190" s="146"/>
      <c r="B190" s="127"/>
      <c r="C190" s="146"/>
      <c r="D190" s="146"/>
      <c r="E190" s="146"/>
      <c r="F190" s="146"/>
      <c r="G190" s="146"/>
      <c r="H190" s="146"/>
      <c r="I190" s="146"/>
      <c r="J190" s="146"/>
      <c r="K190" s="146"/>
      <c r="L190" s="146"/>
      <c r="M190" s="146"/>
      <c r="N190" s="146"/>
      <c r="O190" s="146"/>
      <c r="P190" s="146"/>
      <c r="Q190" s="146"/>
    </row>
    <row r="191">
      <c r="A191" s="146"/>
      <c r="B191" s="127"/>
      <c r="C191" s="146"/>
      <c r="D191" s="146"/>
      <c r="E191" s="146"/>
      <c r="F191" s="146"/>
      <c r="G191" s="146"/>
      <c r="H191" s="146"/>
      <c r="I191" s="146"/>
      <c r="J191" s="146"/>
      <c r="K191" s="146"/>
      <c r="L191" s="146"/>
      <c r="M191" s="146"/>
      <c r="N191" s="146"/>
      <c r="O191" s="146"/>
      <c r="P191" s="146"/>
      <c r="Q191" s="146"/>
    </row>
    <row r="192">
      <c r="A192" s="146"/>
      <c r="B192" s="127"/>
      <c r="C192" s="146"/>
      <c r="D192" s="146"/>
      <c r="E192" s="146"/>
      <c r="F192" s="146"/>
      <c r="G192" s="146"/>
      <c r="H192" s="146"/>
      <c r="I192" s="146"/>
      <c r="J192" s="146"/>
      <c r="K192" s="146"/>
      <c r="L192" s="146"/>
      <c r="M192" s="146"/>
      <c r="N192" s="146"/>
      <c r="O192" s="146"/>
      <c r="P192" s="146"/>
      <c r="Q192" s="146"/>
    </row>
    <row r="193">
      <c r="A193" s="146"/>
      <c r="B193" s="127"/>
      <c r="C193" s="146"/>
      <c r="D193" s="146"/>
      <c r="E193" s="146"/>
      <c r="F193" s="146"/>
      <c r="G193" s="146"/>
      <c r="H193" s="146"/>
      <c r="I193" s="146"/>
      <c r="J193" s="146"/>
      <c r="K193" s="146"/>
      <c r="L193" s="146"/>
      <c r="M193" s="146"/>
      <c r="N193" s="146"/>
      <c r="O193" s="146"/>
      <c r="P193" s="146"/>
      <c r="Q193" s="146"/>
    </row>
    <row r="194">
      <c r="A194" s="146"/>
      <c r="B194" s="127"/>
      <c r="C194" s="146"/>
      <c r="D194" s="146"/>
      <c r="E194" s="146"/>
      <c r="F194" s="146"/>
      <c r="G194" s="146"/>
      <c r="H194" s="146"/>
      <c r="I194" s="146"/>
      <c r="J194" s="146"/>
      <c r="K194" s="146"/>
      <c r="L194" s="146"/>
      <c r="M194" s="146"/>
      <c r="N194" s="146"/>
      <c r="O194" s="146"/>
      <c r="P194" s="146"/>
      <c r="Q194" s="146"/>
    </row>
    <row r="195">
      <c r="A195" s="146"/>
      <c r="B195" s="127"/>
      <c r="C195" s="146"/>
      <c r="D195" s="146"/>
      <c r="E195" s="146"/>
      <c r="F195" s="146"/>
      <c r="G195" s="146"/>
      <c r="H195" s="146"/>
      <c r="I195" s="146"/>
      <c r="J195" s="146"/>
      <c r="K195" s="146"/>
      <c r="L195" s="146"/>
      <c r="M195" s="146"/>
      <c r="N195" s="146"/>
      <c r="O195" s="146"/>
      <c r="P195" s="146"/>
      <c r="Q195" s="146"/>
    </row>
    <row r="196">
      <c r="A196" s="146"/>
      <c r="B196" s="127"/>
      <c r="C196" s="146"/>
      <c r="D196" s="146"/>
      <c r="E196" s="146"/>
      <c r="F196" s="146"/>
      <c r="G196" s="146"/>
      <c r="H196" s="146"/>
      <c r="I196" s="146"/>
      <c r="J196" s="146"/>
      <c r="K196" s="146"/>
      <c r="L196" s="146"/>
      <c r="M196" s="146"/>
      <c r="N196" s="146"/>
      <c r="O196" s="146"/>
      <c r="P196" s="146"/>
      <c r="Q196" s="146"/>
    </row>
    <row r="197">
      <c r="A197" s="146"/>
      <c r="B197" s="127"/>
      <c r="C197" s="146"/>
      <c r="D197" s="146"/>
      <c r="E197" s="146"/>
      <c r="F197" s="146"/>
      <c r="G197" s="146"/>
      <c r="H197" s="146"/>
      <c r="I197" s="146"/>
      <c r="J197" s="146"/>
      <c r="K197" s="146"/>
      <c r="L197" s="146"/>
      <c r="M197" s="146"/>
      <c r="N197" s="146"/>
      <c r="O197" s="146"/>
      <c r="P197" s="146"/>
      <c r="Q197" s="146"/>
    </row>
    <row r="198">
      <c r="A198" s="146"/>
      <c r="B198" s="127"/>
      <c r="C198" s="146"/>
      <c r="D198" s="146"/>
      <c r="E198" s="146"/>
      <c r="F198" s="146"/>
      <c r="G198" s="146"/>
      <c r="H198" s="146"/>
      <c r="I198" s="146"/>
      <c r="J198" s="146"/>
      <c r="K198" s="146"/>
      <c r="L198" s="146"/>
      <c r="M198" s="146"/>
      <c r="N198" s="146"/>
      <c r="O198" s="146"/>
      <c r="P198" s="146"/>
      <c r="Q198" s="146"/>
    </row>
    <row r="199">
      <c r="A199" s="146"/>
      <c r="B199" s="127"/>
      <c r="C199" s="146"/>
      <c r="D199" s="146"/>
      <c r="E199" s="146"/>
      <c r="F199" s="146"/>
      <c r="G199" s="146"/>
      <c r="H199" s="146"/>
      <c r="I199" s="146"/>
      <c r="J199" s="146"/>
      <c r="K199" s="146"/>
      <c r="L199" s="146"/>
      <c r="M199" s="146"/>
      <c r="N199" s="146"/>
      <c r="O199" s="146"/>
      <c r="P199" s="146"/>
      <c r="Q199" s="146"/>
    </row>
    <row r="200">
      <c r="A200" s="146"/>
      <c r="B200" s="127"/>
      <c r="C200" s="146"/>
      <c r="D200" s="146"/>
      <c r="E200" s="146"/>
      <c r="F200" s="146"/>
      <c r="G200" s="146"/>
      <c r="H200" s="146"/>
      <c r="I200" s="146"/>
      <c r="J200" s="146"/>
      <c r="K200" s="146"/>
      <c r="L200" s="146"/>
      <c r="M200" s="146"/>
      <c r="N200" s="146"/>
      <c r="O200" s="146"/>
      <c r="P200" s="146"/>
      <c r="Q200" s="146"/>
    </row>
    <row r="201">
      <c r="A201" s="146"/>
      <c r="B201" s="127"/>
      <c r="C201" s="146"/>
      <c r="D201" s="146"/>
      <c r="E201" s="146"/>
      <c r="F201" s="146"/>
      <c r="G201" s="146"/>
      <c r="H201" s="146"/>
      <c r="I201" s="146"/>
      <c r="J201" s="146"/>
      <c r="K201" s="146"/>
      <c r="L201" s="146"/>
      <c r="M201" s="146"/>
      <c r="N201" s="146"/>
      <c r="O201" s="146"/>
      <c r="P201" s="146"/>
      <c r="Q201" s="146"/>
    </row>
    <row r="202">
      <c r="A202" s="146"/>
      <c r="B202" s="127"/>
      <c r="C202" s="146"/>
      <c r="D202" s="146"/>
      <c r="E202" s="146"/>
      <c r="F202" s="146"/>
      <c r="G202" s="146"/>
      <c r="H202" s="146"/>
      <c r="I202" s="146"/>
      <c r="J202" s="146"/>
      <c r="K202" s="146"/>
      <c r="L202" s="146"/>
      <c r="M202" s="146"/>
      <c r="N202" s="146"/>
      <c r="O202" s="146"/>
      <c r="P202" s="146"/>
      <c r="Q202" s="146"/>
    </row>
    <row r="203">
      <c r="A203" s="146"/>
      <c r="B203" s="127"/>
      <c r="C203" s="146"/>
      <c r="D203" s="146"/>
      <c r="E203" s="146"/>
      <c r="F203" s="146"/>
      <c r="G203" s="146"/>
      <c r="H203" s="146"/>
      <c r="I203" s="146"/>
      <c r="J203" s="146"/>
      <c r="K203" s="146"/>
      <c r="L203" s="146"/>
      <c r="M203" s="146"/>
      <c r="N203" s="146"/>
      <c r="O203" s="146"/>
      <c r="P203" s="146"/>
      <c r="Q203" s="146"/>
    </row>
    <row r="204">
      <c r="A204" s="146"/>
      <c r="B204" s="127"/>
      <c r="C204" s="146"/>
      <c r="D204" s="146"/>
      <c r="E204" s="146"/>
      <c r="F204" s="146"/>
      <c r="G204" s="146"/>
      <c r="H204" s="146"/>
      <c r="I204" s="146"/>
      <c r="J204" s="146"/>
      <c r="K204" s="146"/>
      <c r="L204" s="146"/>
      <c r="M204" s="146"/>
      <c r="N204" s="146"/>
      <c r="O204" s="146"/>
      <c r="P204" s="146"/>
      <c r="Q204" s="146"/>
    </row>
    <row r="205">
      <c r="A205" s="146"/>
      <c r="B205" s="127"/>
      <c r="C205" s="146"/>
      <c r="D205" s="146"/>
      <c r="E205" s="146"/>
      <c r="F205" s="146"/>
      <c r="G205" s="146"/>
      <c r="H205" s="146"/>
      <c r="I205" s="146"/>
      <c r="J205" s="146"/>
      <c r="K205" s="146"/>
      <c r="L205" s="146"/>
      <c r="M205" s="146"/>
      <c r="N205" s="146"/>
      <c r="O205" s="146"/>
      <c r="P205" s="146"/>
      <c r="Q205" s="146"/>
    </row>
    <row r="206">
      <c r="A206" s="146"/>
      <c r="B206" s="127"/>
      <c r="C206" s="146"/>
      <c r="D206" s="146"/>
      <c r="E206" s="146"/>
      <c r="F206" s="146"/>
      <c r="G206" s="146"/>
      <c r="H206" s="146"/>
      <c r="I206" s="146"/>
      <c r="J206" s="146"/>
      <c r="K206" s="146"/>
      <c r="L206" s="146"/>
      <c r="M206" s="146"/>
      <c r="N206" s="146"/>
      <c r="O206" s="146"/>
      <c r="P206" s="146"/>
      <c r="Q206" s="146"/>
    </row>
    <row r="207">
      <c r="A207" s="146"/>
      <c r="B207" s="127"/>
      <c r="C207" s="146"/>
      <c r="D207" s="146"/>
      <c r="E207" s="146"/>
      <c r="F207" s="146"/>
      <c r="G207" s="146"/>
      <c r="H207" s="146"/>
      <c r="I207" s="146"/>
      <c r="J207" s="146"/>
      <c r="K207" s="146"/>
      <c r="L207" s="146"/>
      <c r="M207" s="146"/>
      <c r="N207" s="146"/>
      <c r="O207" s="146"/>
      <c r="P207" s="146"/>
      <c r="Q207" s="146"/>
    </row>
    <row r="208">
      <c r="A208" s="146"/>
      <c r="B208" s="127"/>
      <c r="C208" s="146"/>
      <c r="D208" s="146"/>
      <c r="E208" s="146"/>
      <c r="F208" s="146"/>
      <c r="G208" s="146"/>
      <c r="H208" s="146"/>
      <c r="I208" s="146"/>
      <c r="J208" s="146"/>
      <c r="K208" s="146"/>
      <c r="L208" s="146"/>
      <c r="M208" s="146"/>
      <c r="N208" s="146"/>
      <c r="O208" s="146"/>
      <c r="P208" s="146"/>
      <c r="Q208" s="146"/>
    </row>
    <row r="209">
      <c r="A209" s="146"/>
      <c r="B209" s="127"/>
      <c r="C209" s="146"/>
      <c r="D209" s="146"/>
      <c r="E209" s="146"/>
      <c r="F209" s="146"/>
      <c r="G209" s="146"/>
      <c r="H209" s="146"/>
      <c r="I209" s="146"/>
      <c r="J209" s="146"/>
      <c r="K209" s="146"/>
      <c r="L209" s="146"/>
      <c r="M209" s="146"/>
      <c r="N209" s="146"/>
      <c r="O209" s="146"/>
      <c r="P209" s="146"/>
      <c r="Q209" s="146"/>
    </row>
    <row r="210">
      <c r="A210" s="146"/>
      <c r="B210" s="127"/>
      <c r="C210" s="146"/>
      <c r="D210" s="146"/>
      <c r="E210" s="146"/>
      <c r="F210" s="146"/>
      <c r="G210" s="146"/>
      <c r="H210" s="146"/>
      <c r="I210" s="146"/>
      <c r="J210" s="146"/>
      <c r="K210" s="146"/>
      <c r="L210" s="146"/>
      <c r="M210" s="146"/>
      <c r="N210" s="146"/>
      <c r="O210" s="146"/>
      <c r="P210" s="146"/>
      <c r="Q210" s="146"/>
    </row>
    <row r="211">
      <c r="A211" s="146"/>
      <c r="B211" s="127"/>
      <c r="C211" s="146"/>
      <c r="D211" s="146"/>
      <c r="E211" s="146"/>
      <c r="F211" s="146"/>
      <c r="G211" s="146"/>
      <c r="H211" s="146"/>
      <c r="I211" s="146"/>
      <c r="J211" s="146"/>
      <c r="K211" s="146"/>
      <c r="L211" s="146"/>
      <c r="M211" s="146"/>
      <c r="N211" s="146"/>
      <c r="O211" s="146"/>
      <c r="P211" s="146"/>
      <c r="Q211" s="146"/>
    </row>
    <row r="212">
      <c r="A212" s="146"/>
      <c r="B212" s="127"/>
      <c r="C212" s="146"/>
      <c r="D212" s="146"/>
      <c r="E212" s="146"/>
      <c r="F212" s="146"/>
      <c r="G212" s="146"/>
      <c r="H212" s="146"/>
      <c r="I212" s="146"/>
      <c r="J212" s="146"/>
      <c r="K212" s="146"/>
      <c r="L212" s="146"/>
      <c r="M212" s="146"/>
      <c r="N212" s="146"/>
      <c r="O212" s="146"/>
      <c r="P212" s="146"/>
      <c r="Q212" s="146"/>
    </row>
    <row r="213">
      <c r="A213" s="146"/>
      <c r="B213" s="127"/>
      <c r="C213" s="146"/>
      <c r="D213" s="146"/>
      <c r="E213" s="146"/>
      <c r="F213" s="146"/>
      <c r="G213" s="146"/>
      <c r="H213" s="146"/>
      <c r="I213" s="146"/>
      <c r="J213" s="146"/>
      <c r="K213" s="146"/>
      <c r="L213" s="146"/>
      <c r="M213" s="146"/>
      <c r="N213" s="146"/>
      <c r="O213" s="146"/>
      <c r="P213" s="146"/>
      <c r="Q213" s="146"/>
    </row>
    <row r="214">
      <c r="A214" s="146"/>
      <c r="B214" s="127"/>
      <c r="C214" s="146"/>
      <c r="D214" s="146"/>
      <c r="E214" s="146"/>
      <c r="F214" s="146"/>
      <c r="G214" s="146"/>
      <c r="H214" s="146"/>
      <c r="I214" s="146"/>
      <c r="J214" s="146"/>
      <c r="K214" s="146"/>
      <c r="L214" s="146"/>
      <c r="M214" s="146"/>
      <c r="N214" s="146"/>
      <c r="O214" s="146"/>
      <c r="P214" s="146"/>
      <c r="Q214" s="146"/>
    </row>
    <row r="215">
      <c r="A215" s="146"/>
      <c r="B215" s="127"/>
      <c r="C215" s="146"/>
      <c r="D215" s="146"/>
      <c r="E215" s="146"/>
      <c r="F215" s="146"/>
      <c r="G215" s="146"/>
      <c r="H215" s="146"/>
      <c r="I215" s="146"/>
      <c r="J215" s="146"/>
      <c r="K215" s="146"/>
      <c r="L215" s="146"/>
      <c r="M215" s="146"/>
      <c r="N215" s="146"/>
      <c r="O215" s="146"/>
      <c r="P215" s="146"/>
      <c r="Q215" s="146"/>
    </row>
    <row r="216">
      <c r="A216" s="146"/>
      <c r="B216" s="127"/>
      <c r="C216" s="146"/>
      <c r="D216" s="146"/>
      <c r="E216" s="146"/>
      <c r="F216" s="146"/>
      <c r="G216" s="146"/>
      <c r="H216" s="146"/>
      <c r="I216" s="146"/>
      <c r="J216" s="146"/>
      <c r="K216" s="146"/>
      <c r="L216" s="146"/>
      <c r="M216" s="146"/>
      <c r="N216" s="146"/>
      <c r="O216" s="146"/>
      <c r="P216" s="146"/>
      <c r="Q216" s="146"/>
    </row>
    <row r="217">
      <c r="A217" s="146"/>
      <c r="B217" s="127"/>
      <c r="C217" s="146"/>
      <c r="D217" s="146"/>
      <c r="E217" s="146"/>
      <c r="F217" s="146"/>
      <c r="G217" s="146"/>
      <c r="H217" s="146"/>
      <c r="I217" s="146"/>
      <c r="J217" s="146"/>
      <c r="K217" s="146"/>
      <c r="L217" s="146"/>
      <c r="M217" s="146"/>
      <c r="N217" s="146"/>
      <c r="O217" s="146"/>
      <c r="P217" s="146"/>
      <c r="Q217" s="146"/>
    </row>
    <row r="218">
      <c r="A218" s="146"/>
      <c r="B218" s="127"/>
      <c r="C218" s="146"/>
      <c r="D218" s="146"/>
      <c r="E218" s="146"/>
      <c r="F218" s="146"/>
      <c r="G218" s="146"/>
      <c r="H218" s="146"/>
      <c r="I218" s="146"/>
      <c r="J218" s="146"/>
      <c r="K218" s="146"/>
      <c r="L218" s="146"/>
      <c r="M218" s="146"/>
      <c r="N218" s="146"/>
      <c r="O218" s="146"/>
      <c r="P218" s="146"/>
      <c r="Q218" s="146"/>
    </row>
    <row r="219">
      <c r="A219" s="146"/>
      <c r="B219" s="127"/>
      <c r="C219" s="146"/>
      <c r="D219" s="146"/>
      <c r="E219" s="146"/>
      <c r="F219" s="146"/>
      <c r="G219" s="146"/>
      <c r="H219" s="146"/>
      <c r="I219" s="146"/>
      <c r="J219" s="146"/>
      <c r="K219" s="146"/>
      <c r="L219" s="146"/>
      <c r="M219" s="146"/>
      <c r="N219" s="146"/>
      <c r="O219" s="146"/>
      <c r="P219" s="146"/>
      <c r="Q219" s="146"/>
    </row>
    <row r="220">
      <c r="A220" s="146"/>
      <c r="B220" s="127"/>
      <c r="C220" s="146"/>
      <c r="D220" s="146"/>
      <c r="E220" s="146"/>
      <c r="F220" s="146"/>
      <c r="G220" s="146"/>
      <c r="H220" s="146"/>
      <c r="I220" s="146"/>
      <c r="J220" s="146"/>
      <c r="K220" s="146"/>
      <c r="L220" s="146"/>
      <c r="M220" s="146"/>
      <c r="N220" s="146"/>
      <c r="O220" s="146"/>
      <c r="P220" s="146"/>
      <c r="Q220" s="146"/>
    </row>
    <row r="221">
      <c r="A221" s="146"/>
      <c r="B221" s="127"/>
      <c r="C221" s="146"/>
      <c r="D221" s="146"/>
      <c r="E221" s="146"/>
      <c r="F221" s="146"/>
      <c r="G221" s="146"/>
      <c r="H221" s="146"/>
      <c r="I221" s="146"/>
      <c r="J221" s="146"/>
      <c r="K221" s="146"/>
      <c r="L221" s="146"/>
      <c r="M221" s="146"/>
      <c r="N221" s="146"/>
      <c r="O221" s="146"/>
      <c r="P221" s="146"/>
      <c r="Q221" s="146"/>
    </row>
    <row r="222">
      <c r="A222" s="146"/>
      <c r="B222" s="127"/>
      <c r="C222" s="146"/>
      <c r="D222" s="146"/>
      <c r="E222" s="146"/>
      <c r="F222" s="146"/>
      <c r="G222" s="146"/>
      <c r="H222" s="146"/>
      <c r="I222" s="146"/>
      <c r="J222" s="146"/>
      <c r="K222" s="146"/>
      <c r="L222" s="146"/>
      <c r="M222" s="146"/>
      <c r="N222" s="146"/>
      <c r="O222" s="146"/>
      <c r="P222" s="146"/>
      <c r="Q222" s="146"/>
    </row>
    <row r="223">
      <c r="A223" s="146"/>
      <c r="B223" s="127"/>
      <c r="C223" s="146"/>
      <c r="D223" s="146"/>
      <c r="E223" s="146"/>
      <c r="F223" s="146"/>
      <c r="G223" s="146"/>
      <c r="H223" s="146"/>
      <c r="I223" s="146"/>
      <c r="J223" s="146"/>
      <c r="K223" s="146"/>
      <c r="L223" s="146"/>
      <c r="M223" s="146"/>
      <c r="N223" s="146"/>
      <c r="O223" s="146"/>
      <c r="P223" s="146"/>
      <c r="Q223" s="146"/>
    </row>
    <row r="224">
      <c r="A224" s="146"/>
      <c r="B224" s="127"/>
      <c r="C224" s="146"/>
      <c r="D224" s="146"/>
      <c r="E224" s="146"/>
      <c r="F224" s="146"/>
      <c r="G224" s="146"/>
      <c r="H224" s="146"/>
      <c r="I224" s="146"/>
      <c r="J224" s="146"/>
      <c r="K224" s="146"/>
      <c r="L224" s="146"/>
      <c r="M224" s="146"/>
      <c r="N224" s="146"/>
      <c r="O224" s="146"/>
      <c r="P224" s="146"/>
      <c r="Q224" s="146"/>
    </row>
    <row r="225">
      <c r="A225" s="146"/>
      <c r="B225" s="127"/>
      <c r="C225" s="146"/>
      <c r="D225" s="146"/>
      <c r="E225" s="146"/>
      <c r="F225" s="146"/>
      <c r="G225" s="146"/>
      <c r="H225" s="146"/>
      <c r="I225" s="146"/>
      <c r="J225" s="146"/>
      <c r="K225" s="146"/>
      <c r="L225" s="146"/>
      <c r="M225" s="146"/>
      <c r="N225" s="146"/>
      <c r="O225" s="146"/>
      <c r="P225" s="146"/>
      <c r="Q225" s="146"/>
    </row>
    <row r="226">
      <c r="A226" s="146"/>
      <c r="B226" s="127"/>
      <c r="C226" s="146"/>
      <c r="D226" s="146"/>
      <c r="E226" s="146"/>
      <c r="F226" s="146"/>
      <c r="G226" s="146"/>
      <c r="H226" s="146"/>
      <c r="I226" s="146"/>
      <c r="J226" s="146"/>
      <c r="K226" s="146"/>
      <c r="L226" s="146"/>
      <c r="M226" s="146"/>
      <c r="N226" s="146"/>
      <c r="O226" s="146"/>
      <c r="P226" s="146"/>
      <c r="Q226" s="146"/>
    </row>
    <row r="227">
      <c r="A227" s="146"/>
      <c r="B227" s="127"/>
      <c r="C227" s="146"/>
      <c r="D227" s="146"/>
      <c r="E227" s="146"/>
      <c r="F227" s="146"/>
      <c r="G227" s="146"/>
      <c r="H227" s="146"/>
      <c r="I227" s="146"/>
      <c r="J227" s="146"/>
      <c r="K227" s="146"/>
      <c r="L227" s="146"/>
      <c r="M227" s="146"/>
      <c r="N227" s="146"/>
      <c r="O227" s="146"/>
      <c r="P227" s="146"/>
      <c r="Q227" s="146"/>
    </row>
    <row r="228">
      <c r="A228" s="146"/>
      <c r="B228" s="127"/>
      <c r="C228" s="146"/>
      <c r="D228" s="146"/>
      <c r="E228" s="146"/>
      <c r="F228" s="146"/>
      <c r="G228" s="146"/>
      <c r="H228" s="146"/>
      <c r="I228" s="146"/>
      <c r="J228" s="146"/>
      <c r="K228" s="146"/>
      <c r="L228" s="146"/>
      <c r="M228" s="146"/>
      <c r="N228" s="146"/>
      <c r="O228" s="146"/>
      <c r="P228" s="146"/>
      <c r="Q228" s="146"/>
    </row>
    <row r="229">
      <c r="A229" s="146"/>
      <c r="B229" s="127"/>
      <c r="C229" s="146"/>
      <c r="D229" s="146"/>
      <c r="E229" s="146"/>
      <c r="F229" s="146"/>
      <c r="G229" s="146"/>
      <c r="H229" s="146"/>
      <c r="I229" s="146"/>
      <c r="J229" s="146"/>
      <c r="K229" s="146"/>
      <c r="L229" s="146"/>
      <c r="M229" s="146"/>
      <c r="N229" s="146"/>
      <c r="O229" s="146"/>
      <c r="P229" s="146"/>
      <c r="Q229" s="146"/>
    </row>
    <row r="230">
      <c r="A230" s="146"/>
      <c r="B230" s="127"/>
      <c r="C230" s="146"/>
      <c r="D230" s="146"/>
      <c r="E230" s="146"/>
      <c r="F230" s="146"/>
      <c r="G230" s="146"/>
      <c r="H230" s="146"/>
      <c r="I230" s="146"/>
      <c r="J230" s="146"/>
      <c r="K230" s="146"/>
      <c r="L230" s="146"/>
      <c r="M230" s="146"/>
      <c r="N230" s="146"/>
      <c r="O230" s="146"/>
      <c r="P230" s="146"/>
      <c r="Q230" s="146"/>
    </row>
    <row r="231">
      <c r="A231" s="146"/>
      <c r="B231" s="127"/>
      <c r="C231" s="146"/>
      <c r="D231" s="146"/>
      <c r="E231" s="146"/>
      <c r="F231" s="146"/>
      <c r="G231" s="146"/>
      <c r="H231" s="146"/>
      <c r="I231" s="146"/>
      <c r="J231" s="146"/>
      <c r="K231" s="146"/>
      <c r="L231" s="146"/>
      <c r="M231" s="146"/>
      <c r="N231" s="146"/>
      <c r="O231" s="146"/>
      <c r="P231" s="146"/>
      <c r="Q231" s="146"/>
    </row>
    <row r="232">
      <c r="A232" s="146"/>
      <c r="B232" s="127"/>
      <c r="C232" s="146"/>
      <c r="D232" s="146"/>
      <c r="E232" s="146"/>
      <c r="F232" s="146"/>
      <c r="G232" s="146"/>
      <c r="H232" s="146"/>
      <c r="I232" s="146"/>
      <c r="J232" s="146"/>
      <c r="K232" s="146"/>
      <c r="L232" s="146"/>
      <c r="M232" s="146"/>
      <c r="N232" s="146"/>
      <c r="O232" s="146"/>
      <c r="P232" s="146"/>
      <c r="Q232" s="146"/>
    </row>
    <row r="233">
      <c r="A233" s="146"/>
      <c r="B233" s="127"/>
      <c r="C233" s="146"/>
      <c r="D233" s="146"/>
      <c r="E233" s="146"/>
      <c r="F233" s="146"/>
      <c r="G233" s="146"/>
      <c r="H233" s="146"/>
      <c r="I233" s="146"/>
      <c r="J233" s="146"/>
      <c r="K233" s="146"/>
      <c r="L233" s="146"/>
      <c r="M233" s="146"/>
      <c r="N233" s="146"/>
      <c r="O233" s="146"/>
      <c r="P233" s="146"/>
      <c r="Q233" s="146"/>
    </row>
    <row r="234">
      <c r="A234" s="146"/>
      <c r="B234" s="127"/>
      <c r="C234" s="146"/>
      <c r="D234" s="146"/>
      <c r="E234" s="146"/>
      <c r="F234" s="146"/>
      <c r="G234" s="146"/>
      <c r="H234" s="146"/>
      <c r="I234" s="146"/>
      <c r="J234" s="146"/>
      <c r="K234" s="146"/>
      <c r="L234" s="146"/>
      <c r="M234" s="146"/>
      <c r="N234" s="146"/>
      <c r="O234" s="146"/>
      <c r="P234" s="146"/>
      <c r="Q234" s="146"/>
    </row>
    <row r="235">
      <c r="A235" s="146"/>
      <c r="B235" s="127"/>
      <c r="C235" s="146"/>
      <c r="D235" s="146"/>
      <c r="E235" s="146"/>
      <c r="F235" s="146"/>
      <c r="G235" s="146"/>
      <c r="H235" s="146"/>
      <c r="I235" s="146"/>
      <c r="J235" s="146"/>
      <c r="K235" s="146"/>
      <c r="L235" s="146"/>
      <c r="M235" s="146"/>
      <c r="N235" s="146"/>
      <c r="O235" s="146"/>
      <c r="P235" s="146"/>
      <c r="Q235" s="146"/>
    </row>
    <row r="236">
      <c r="A236" s="146"/>
      <c r="B236" s="127"/>
      <c r="C236" s="146"/>
      <c r="D236" s="146"/>
      <c r="E236" s="146"/>
      <c r="F236" s="146"/>
      <c r="G236" s="146"/>
      <c r="H236" s="146"/>
      <c r="I236" s="146"/>
      <c r="J236" s="146"/>
      <c r="K236" s="146"/>
      <c r="L236" s="146"/>
      <c r="M236" s="146"/>
      <c r="N236" s="146"/>
      <c r="O236" s="146"/>
      <c r="P236" s="146"/>
      <c r="Q236" s="146"/>
    </row>
    <row r="237">
      <c r="A237" s="146"/>
      <c r="B237" s="127"/>
      <c r="C237" s="146"/>
      <c r="D237" s="146"/>
      <c r="E237" s="146"/>
      <c r="F237" s="146"/>
      <c r="G237" s="146"/>
      <c r="H237" s="146"/>
      <c r="I237" s="146"/>
      <c r="J237" s="146"/>
      <c r="K237" s="146"/>
      <c r="L237" s="146"/>
      <c r="M237" s="146"/>
      <c r="N237" s="146"/>
      <c r="O237" s="146"/>
      <c r="P237" s="146"/>
      <c r="Q237" s="146"/>
    </row>
    <row r="238">
      <c r="A238" s="146"/>
      <c r="B238" s="127"/>
      <c r="C238" s="146"/>
      <c r="D238" s="146"/>
      <c r="E238" s="146"/>
      <c r="F238" s="146"/>
      <c r="G238" s="146"/>
      <c r="H238" s="146"/>
      <c r="I238" s="146"/>
      <c r="J238" s="146"/>
      <c r="K238" s="146"/>
      <c r="L238" s="146"/>
      <c r="M238" s="146"/>
      <c r="N238" s="146"/>
      <c r="O238" s="146"/>
      <c r="P238" s="146"/>
      <c r="Q238" s="146"/>
    </row>
    <row r="239">
      <c r="A239" s="146"/>
      <c r="B239" s="127"/>
      <c r="C239" s="146"/>
      <c r="D239" s="146"/>
      <c r="E239" s="146"/>
      <c r="F239" s="146"/>
      <c r="G239" s="146"/>
      <c r="H239" s="146"/>
      <c r="I239" s="146"/>
      <c r="J239" s="146"/>
      <c r="K239" s="146"/>
      <c r="L239" s="146"/>
      <c r="M239" s="146"/>
      <c r="N239" s="146"/>
      <c r="O239" s="146"/>
      <c r="P239" s="146"/>
      <c r="Q239" s="146"/>
    </row>
    <row r="240">
      <c r="A240" s="146"/>
      <c r="B240" s="127"/>
      <c r="C240" s="146"/>
      <c r="D240" s="146"/>
      <c r="E240" s="146"/>
      <c r="F240" s="146"/>
      <c r="G240" s="146"/>
      <c r="H240" s="146"/>
      <c r="I240" s="146"/>
      <c r="J240" s="146"/>
      <c r="K240" s="146"/>
      <c r="L240" s="146"/>
      <c r="M240" s="146"/>
      <c r="N240" s="146"/>
      <c r="O240" s="146"/>
      <c r="P240" s="146"/>
      <c r="Q240" s="146"/>
    </row>
    <row r="241">
      <c r="A241" s="146"/>
      <c r="B241" s="127"/>
      <c r="C241" s="146"/>
      <c r="D241" s="146"/>
      <c r="E241" s="146"/>
      <c r="F241" s="146"/>
      <c r="G241" s="146"/>
      <c r="H241" s="146"/>
      <c r="I241" s="146"/>
      <c r="J241" s="146"/>
      <c r="K241" s="146"/>
      <c r="L241" s="146"/>
      <c r="M241" s="146"/>
      <c r="N241" s="146"/>
      <c r="O241" s="146"/>
      <c r="P241" s="146"/>
      <c r="Q241" s="146"/>
    </row>
    <row r="242">
      <c r="A242" s="146"/>
      <c r="B242" s="127"/>
      <c r="C242" s="146"/>
      <c r="D242" s="146"/>
      <c r="E242" s="146"/>
      <c r="F242" s="146"/>
      <c r="G242" s="146"/>
      <c r="H242" s="146"/>
      <c r="I242" s="146"/>
      <c r="J242" s="146"/>
      <c r="K242" s="146"/>
      <c r="L242" s="146"/>
      <c r="M242" s="146"/>
      <c r="N242" s="146"/>
      <c r="O242" s="146"/>
      <c r="P242" s="146"/>
      <c r="Q242" s="146"/>
    </row>
    <row r="243">
      <c r="A243" s="146"/>
      <c r="B243" s="127"/>
      <c r="C243" s="146"/>
      <c r="D243" s="146"/>
      <c r="E243" s="146"/>
      <c r="F243" s="146"/>
      <c r="G243" s="146"/>
      <c r="H243" s="146"/>
      <c r="I243" s="146"/>
      <c r="J243" s="146"/>
      <c r="K243" s="146"/>
      <c r="L243" s="146"/>
      <c r="M243" s="146"/>
      <c r="N243" s="146"/>
      <c r="O243" s="146"/>
      <c r="P243" s="146"/>
      <c r="Q243" s="146"/>
    </row>
    <row r="244">
      <c r="A244" s="146"/>
      <c r="B244" s="127"/>
      <c r="C244" s="146"/>
      <c r="D244" s="146"/>
      <c r="E244" s="146"/>
      <c r="F244" s="146"/>
      <c r="G244" s="146"/>
      <c r="H244" s="146"/>
      <c r="I244" s="146"/>
      <c r="J244" s="146"/>
      <c r="K244" s="146"/>
      <c r="L244" s="146"/>
      <c r="M244" s="146"/>
      <c r="N244" s="146"/>
      <c r="O244" s="146"/>
      <c r="P244" s="146"/>
      <c r="Q244" s="146"/>
    </row>
    <row r="245">
      <c r="A245" s="146"/>
      <c r="B245" s="127"/>
      <c r="C245" s="146"/>
      <c r="D245" s="146"/>
      <c r="E245" s="146"/>
      <c r="F245" s="146"/>
      <c r="G245" s="146"/>
      <c r="H245" s="146"/>
      <c r="I245" s="146"/>
      <c r="J245" s="146"/>
      <c r="K245" s="146"/>
      <c r="L245" s="146"/>
      <c r="M245" s="146"/>
      <c r="N245" s="146"/>
      <c r="O245" s="146"/>
      <c r="P245" s="146"/>
      <c r="Q245" s="146"/>
    </row>
    <row r="246">
      <c r="A246" s="146"/>
      <c r="B246" s="127"/>
      <c r="C246" s="146"/>
      <c r="D246" s="146"/>
      <c r="E246" s="146"/>
      <c r="F246" s="146"/>
      <c r="G246" s="146"/>
      <c r="H246" s="146"/>
      <c r="I246" s="146"/>
      <c r="J246" s="146"/>
      <c r="K246" s="146"/>
      <c r="L246" s="146"/>
      <c r="M246" s="146"/>
      <c r="N246" s="146"/>
      <c r="O246" s="146"/>
      <c r="P246" s="146"/>
      <c r="Q246" s="146"/>
    </row>
    <row r="247">
      <c r="A247" s="146"/>
      <c r="B247" s="127"/>
      <c r="C247" s="146"/>
      <c r="D247" s="146"/>
      <c r="E247" s="146"/>
      <c r="F247" s="146"/>
      <c r="G247" s="146"/>
      <c r="H247" s="146"/>
      <c r="I247" s="146"/>
      <c r="J247" s="146"/>
      <c r="K247" s="146"/>
      <c r="L247" s="146"/>
      <c r="M247" s="146"/>
      <c r="N247" s="146"/>
      <c r="O247" s="146"/>
      <c r="P247" s="146"/>
      <c r="Q247" s="146"/>
    </row>
    <row r="248">
      <c r="A248" s="146"/>
      <c r="B248" s="127"/>
      <c r="C248" s="146"/>
      <c r="D248" s="146"/>
      <c r="E248" s="146"/>
      <c r="F248" s="146"/>
      <c r="G248" s="146"/>
      <c r="H248" s="146"/>
      <c r="I248" s="146"/>
      <c r="J248" s="146"/>
      <c r="K248" s="146"/>
      <c r="L248" s="146"/>
      <c r="M248" s="146"/>
      <c r="N248" s="146"/>
      <c r="O248" s="146"/>
      <c r="P248" s="146"/>
      <c r="Q248" s="146"/>
    </row>
    <row r="249">
      <c r="A249" s="146"/>
      <c r="B249" s="127"/>
      <c r="C249" s="146"/>
      <c r="D249" s="146"/>
      <c r="E249" s="146"/>
      <c r="F249" s="146"/>
      <c r="G249" s="146"/>
      <c r="H249" s="146"/>
      <c r="I249" s="146"/>
      <c r="J249" s="146"/>
      <c r="K249" s="146"/>
      <c r="L249" s="146"/>
      <c r="M249" s="146"/>
      <c r="N249" s="146"/>
      <c r="O249" s="146"/>
      <c r="P249" s="146"/>
      <c r="Q249" s="146"/>
    </row>
    <row r="250">
      <c r="A250" s="146"/>
      <c r="B250" s="127"/>
      <c r="C250" s="146"/>
      <c r="D250" s="146"/>
      <c r="E250" s="146"/>
      <c r="F250" s="146"/>
      <c r="G250" s="146"/>
      <c r="H250" s="146"/>
      <c r="I250" s="146"/>
      <c r="J250" s="146"/>
      <c r="K250" s="146"/>
      <c r="L250" s="146"/>
      <c r="M250" s="146"/>
      <c r="N250" s="146"/>
      <c r="O250" s="146"/>
      <c r="P250" s="146"/>
      <c r="Q250" s="146"/>
    </row>
    <row r="251">
      <c r="A251" s="146"/>
      <c r="B251" s="127"/>
      <c r="C251" s="146"/>
      <c r="D251" s="146"/>
      <c r="E251" s="146"/>
      <c r="F251" s="146"/>
      <c r="G251" s="146"/>
      <c r="H251" s="146"/>
      <c r="I251" s="146"/>
      <c r="J251" s="146"/>
      <c r="K251" s="146"/>
      <c r="L251" s="146"/>
      <c r="M251" s="146"/>
      <c r="N251" s="146"/>
      <c r="O251" s="146"/>
      <c r="P251" s="146"/>
      <c r="Q251" s="146"/>
    </row>
    <row r="252">
      <c r="A252" s="146"/>
      <c r="B252" s="127"/>
      <c r="C252" s="146"/>
      <c r="D252" s="146"/>
      <c r="E252" s="146"/>
      <c r="F252" s="146"/>
      <c r="G252" s="146"/>
      <c r="H252" s="146"/>
      <c r="I252" s="146"/>
      <c r="J252" s="146"/>
      <c r="K252" s="146"/>
      <c r="L252" s="146"/>
      <c r="M252" s="146"/>
      <c r="N252" s="146"/>
      <c r="O252" s="146"/>
      <c r="P252" s="146"/>
      <c r="Q252" s="146"/>
    </row>
    <row r="253">
      <c r="A253" s="146"/>
      <c r="B253" s="127"/>
      <c r="C253" s="146"/>
      <c r="D253" s="146"/>
      <c r="E253" s="146"/>
      <c r="F253" s="146"/>
      <c r="G253" s="146"/>
      <c r="H253" s="146"/>
      <c r="I253" s="146"/>
      <c r="J253" s="146"/>
      <c r="K253" s="146"/>
      <c r="L253" s="146"/>
      <c r="M253" s="146"/>
      <c r="N253" s="146"/>
      <c r="O253" s="146"/>
      <c r="P253" s="146"/>
      <c r="Q253" s="146"/>
    </row>
    <row r="254">
      <c r="A254" s="146"/>
      <c r="B254" s="127"/>
      <c r="C254" s="146"/>
      <c r="D254" s="146"/>
      <c r="E254" s="146"/>
      <c r="F254" s="146"/>
      <c r="G254" s="146"/>
      <c r="H254" s="146"/>
      <c r="I254" s="146"/>
      <c r="J254" s="146"/>
      <c r="K254" s="146"/>
      <c r="L254" s="146"/>
      <c r="M254" s="146"/>
      <c r="N254" s="146"/>
      <c r="O254" s="146"/>
      <c r="P254" s="146"/>
      <c r="Q254" s="146"/>
    </row>
    <row r="255">
      <c r="A255" s="146"/>
      <c r="B255" s="127"/>
      <c r="C255" s="146"/>
      <c r="D255" s="146"/>
      <c r="E255" s="146"/>
      <c r="F255" s="146"/>
      <c r="G255" s="146"/>
      <c r="H255" s="146"/>
      <c r="I255" s="146"/>
      <c r="J255" s="146"/>
      <c r="K255" s="146"/>
      <c r="L255" s="146"/>
      <c r="M255" s="146"/>
      <c r="N255" s="146"/>
      <c r="O255" s="146"/>
      <c r="P255" s="146"/>
      <c r="Q255" s="146"/>
    </row>
    <row r="256">
      <c r="A256" s="146"/>
      <c r="B256" s="127"/>
      <c r="C256" s="146"/>
      <c r="D256" s="146"/>
      <c r="E256" s="146"/>
      <c r="F256" s="146"/>
      <c r="G256" s="146"/>
      <c r="H256" s="146"/>
      <c r="I256" s="146"/>
      <c r="J256" s="146"/>
      <c r="K256" s="146"/>
      <c r="L256" s="146"/>
      <c r="M256" s="146"/>
      <c r="N256" s="146"/>
      <c r="O256" s="146"/>
      <c r="P256" s="146"/>
      <c r="Q256" s="146"/>
    </row>
    <row r="257">
      <c r="A257" s="146"/>
      <c r="B257" s="127"/>
      <c r="C257" s="146"/>
      <c r="D257" s="146"/>
      <c r="E257" s="146"/>
      <c r="F257" s="146"/>
      <c r="G257" s="146"/>
      <c r="H257" s="146"/>
      <c r="I257" s="146"/>
      <c r="J257" s="146"/>
      <c r="K257" s="146"/>
      <c r="L257" s="146"/>
      <c r="M257" s="146"/>
      <c r="N257" s="146"/>
      <c r="O257" s="146"/>
      <c r="P257" s="146"/>
      <c r="Q257" s="146"/>
    </row>
    <row r="258">
      <c r="A258" s="146"/>
      <c r="B258" s="127"/>
      <c r="C258" s="146"/>
      <c r="D258" s="146"/>
      <c r="E258" s="146"/>
      <c r="F258" s="146"/>
      <c r="G258" s="146"/>
      <c r="H258" s="146"/>
      <c r="I258" s="146"/>
      <c r="J258" s="146"/>
      <c r="K258" s="146"/>
      <c r="L258" s="146"/>
      <c r="M258" s="146"/>
      <c r="N258" s="146"/>
      <c r="O258" s="146"/>
      <c r="P258" s="146"/>
      <c r="Q258" s="146"/>
    </row>
    <row r="259">
      <c r="A259" s="146"/>
      <c r="B259" s="127"/>
      <c r="C259" s="146"/>
      <c r="D259" s="146"/>
      <c r="E259" s="146"/>
      <c r="F259" s="146"/>
      <c r="G259" s="146"/>
      <c r="H259" s="146"/>
      <c r="I259" s="146"/>
      <c r="J259" s="146"/>
      <c r="K259" s="146"/>
      <c r="L259" s="146"/>
      <c r="M259" s="146"/>
      <c r="N259" s="146"/>
      <c r="O259" s="146"/>
      <c r="P259" s="146"/>
      <c r="Q259" s="146"/>
    </row>
    <row r="260">
      <c r="A260" s="146"/>
      <c r="B260" s="127"/>
      <c r="C260" s="146"/>
      <c r="D260" s="146"/>
      <c r="E260" s="146"/>
      <c r="F260" s="146"/>
      <c r="G260" s="146"/>
      <c r="H260" s="146"/>
      <c r="I260" s="146"/>
      <c r="J260" s="146"/>
      <c r="K260" s="146"/>
      <c r="L260" s="146"/>
      <c r="M260" s="146"/>
      <c r="N260" s="146"/>
      <c r="O260" s="146"/>
      <c r="P260" s="146"/>
      <c r="Q260" s="146"/>
    </row>
    <row r="261">
      <c r="A261" s="146"/>
      <c r="B261" s="127"/>
      <c r="C261" s="146"/>
      <c r="D261" s="146"/>
      <c r="E261" s="146"/>
      <c r="F261" s="146"/>
      <c r="G261" s="146"/>
      <c r="H261" s="146"/>
      <c r="I261" s="146"/>
      <c r="J261" s="146"/>
      <c r="K261" s="146"/>
      <c r="L261" s="146"/>
      <c r="M261" s="146"/>
      <c r="N261" s="146"/>
      <c r="O261" s="146"/>
      <c r="P261" s="146"/>
      <c r="Q261" s="146"/>
    </row>
    <row r="262">
      <c r="A262" s="146"/>
      <c r="B262" s="127"/>
      <c r="C262" s="146"/>
      <c r="D262" s="146"/>
      <c r="E262" s="146"/>
      <c r="F262" s="146"/>
      <c r="G262" s="146"/>
      <c r="H262" s="146"/>
      <c r="I262" s="146"/>
      <c r="J262" s="146"/>
      <c r="K262" s="146"/>
      <c r="L262" s="146"/>
      <c r="M262" s="146"/>
      <c r="N262" s="146"/>
      <c r="O262" s="146"/>
      <c r="P262" s="146"/>
      <c r="Q262" s="146"/>
    </row>
    <row r="263">
      <c r="A263" s="146"/>
      <c r="B263" s="127"/>
      <c r="C263" s="146"/>
      <c r="D263" s="146"/>
      <c r="E263" s="146"/>
      <c r="F263" s="146"/>
      <c r="G263" s="146"/>
      <c r="H263" s="146"/>
      <c r="I263" s="146"/>
      <c r="J263" s="146"/>
      <c r="K263" s="146"/>
      <c r="L263" s="146"/>
      <c r="M263" s="146"/>
      <c r="N263" s="146"/>
      <c r="O263" s="146"/>
      <c r="P263" s="146"/>
      <c r="Q263" s="146"/>
    </row>
    <row r="264">
      <c r="A264" s="146"/>
      <c r="B264" s="127"/>
      <c r="C264" s="146"/>
      <c r="D264" s="146"/>
      <c r="E264" s="146"/>
      <c r="F264" s="146"/>
      <c r="G264" s="146"/>
      <c r="H264" s="146"/>
      <c r="I264" s="146"/>
      <c r="J264" s="146"/>
      <c r="K264" s="146"/>
      <c r="L264" s="146"/>
      <c r="M264" s="146"/>
      <c r="N264" s="146"/>
      <c r="O264" s="146"/>
      <c r="P264" s="146"/>
      <c r="Q264" s="146"/>
    </row>
    <row r="265">
      <c r="A265" s="146"/>
      <c r="B265" s="127"/>
      <c r="C265" s="146"/>
      <c r="D265" s="146"/>
      <c r="E265" s="146"/>
      <c r="F265" s="146"/>
      <c r="G265" s="146"/>
      <c r="H265" s="146"/>
      <c r="I265" s="146"/>
      <c r="J265" s="146"/>
      <c r="K265" s="146"/>
      <c r="L265" s="146"/>
      <c r="M265" s="146"/>
      <c r="N265" s="146"/>
      <c r="O265" s="146"/>
      <c r="P265" s="146"/>
      <c r="Q265" s="146"/>
    </row>
    <row r="266">
      <c r="A266" s="146"/>
      <c r="B266" s="127"/>
      <c r="C266" s="146"/>
      <c r="D266" s="146"/>
      <c r="E266" s="146"/>
      <c r="F266" s="146"/>
      <c r="G266" s="146"/>
      <c r="H266" s="146"/>
      <c r="I266" s="146"/>
      <c r="J266" s="146"/>
      <c r="K266" s="146"/>
      <c r="L266" s="146"/>
      <c r="M266" s="146"/>
      <c r="N266" s="146"/>
      <c r="O266" s="146"/>
      <c r="P266" s="146"/>
      <c r="Q266" s="146"/>
    </row>
    <row r="267">
      <c r="A267" s="146"/>
      <c r="B267" s="127"/>
      <c r="C267" s="146"/>
      <c r="D267" s="146"/>
      <c r="E267" s="146"/>
      <c r="F267" s="146"/>
      <c r="G267" s="146"/>
      <c r="H267" s="146"/>
      <c r="I267" s="146"/>
      <c r="J267" s="146"/>
      <c r="K267" s="146"/>
      <c r="L267" s="146"/>
      <c r="M267" s="146"/>
      <c r="N267" s="146"/>
      <c r="O267" s="146"/>
      <c r="P267" s="146"/>
      <c r="Q267" s="146"/>
    </row>
    <row r="268">
      <c r="A268" s="146"/>
      <c r="B268" s="127"/>
      <c r="C268" s="146"/>
      <c r="D268" s="146"/>
      <c r="E268" s="146"/>
      <c r="F268" s="146"/>
      <c r="G268" s="146"/>
      <c r="H268" s="146"/>
      <c r="I268" s="146"/>
      <c r="J268" s="146"/>
      <c r="K268" s="146"/>
      <c r="L268" s="146"/>
      <c r="M268" s="146"/>
      <c r="N268" s="146"/>
      <c r="O268" s="146"/>
      <c r="P268" s="146"/>
      <c r="Q268" s="146"/>
    </row>
    <row r="269">
      <c r="A269" s="146"/>
      <c r="B269" s="127"/>
      <c r="C269" s="146"/>
      <c r="D269" s="146"/>
      <c r="E269" s="146"/>
      <c r="F269" s="146"/>
      <c r="G269" s="146"/>
      <c r="H269" s="146"/>
      <c r="I269" s="146"/>
      <c r="J269" s="146"/>
      <c r="K269" s="146"/>
      <c r="L269" s="146"/>
      <c r="M269" s="146"/>
      <c r="N269" s="146"/>
      <c r="O269" s="146"/>
      <c r="P269" s="146"/>
      <c r="Q269" s="146"/>
    </row>
    <row r="270">
      <c r="A270" s="146"/>
      <c r="B270" s="127"/>
      <c r="C270" s="146"/>
      <c r="D270" s="146"/>
      <c r="E270" s="146"/>
      <c r="F270" s="146"/>
      <c r="G270" s="146"/>
      <c r="H270" s="146"/>
      <c r="I270" s="146"/>
      <c r="J270" s="146"/>
      <c r="K270" s="146"/>
      <c r="L270" s="146"/>
      <c r="M270" s="146"/>
      <c r="N270" s="146"/>
      <c r="O270" s="146"/>
      <c r="P270" s="146"/>
      <c r="Q270" s="146"/>
    </row>
    <row r="271">
      <c r="A271" s="146"/>
      <c r="B271" s="127"/>
      <c r="C271" s="146"/>
      <c r="D271" s="146"/>
      <c r="E271" s="146"/>
      <c r="F271" s="146"/>
      <c r="G271" s="146"/>
      <c r="H271" s="146"/>
      <c r="I271" s="146"/>
      <c r="J271" s="146"/>
      <c r="K271" s="146"/>
      <c r="L271" s="146"/>
      <c r="M271" s="146"/>
      <c r="N271" s="146"/>
      <c r="O271" s="146"/>
      <c r="P271" s="146"/>
      <c r="Q271" s="146"/>
    </row>
    <row r="272">
      <c r="A272" s="146"/>
      <c r="B272" s="127"/>
      <c r="C272" s="146"/>
      <c r="D272" s="146"/>
      <c r="E272" s="146"/>
      <c r="F272" s="146"/>
      <c r="G272" s="146"/>
      <c r="H272" s="146"/>
      <c r="I272" s="146"/>
      <c r="J272" s="146"/>
      <c r="K272" s="146"/>
      <c r="L272" s="146"/>
      <c r="M272" s="146"/>
      <c r="N272" s="146"/>
      <c r="O272" s="146"/>
      <c r="P272" s="146"/>
      <c r="Q272" s="146"/>
    </row>
    <row r="273">
      <c r="A273" s="146"/>
      <c r="B273" s="127"/>
      <c r="C273" s="146"/>
      <c r="D273" s="146"/>
      <c r="E273" s="146"/>
      <c r="F273" s="146"/>
      <c r="G273" s="146"/>
      <c r="H273" s="146"/>
      <c r="I273" s="146"/>
      <c r="J273" s="146"/>
      <c r="K273" s="146"/>
      <c r="L273" s="146"/>
      <c r="M273" s="146"/>
      <c r="N273" s="146"/>
      <c r="O273" s="146"/>
      <c r="P273" s="146"/>
      <c r="Q273" s="146"/>
    </row>
    <row r="274">
      <c r="A274" s="146"/>
      <c r="B274" s="127"/>
      <c r="C274" s="146"/>
      <c r="D274" s="146"/>
      <c r="E274" s="146"/>
      <c r="F274" s="146"/>
      <c r="G274" s="146"/>
      <c r="H274" s="146"/>
      <c r="I274" s="146"/>
      <c r="J274" s="146"/>
      <c r="K274" s="146"/>
      <c r="L274" s="146"/>
      <c r="M274" s="146"/>
      <c r="N274" s="146"/>
      <c r="O274" s="146"/>
      <c r="P274" s="146"/>
      <c r="Q274" s="146"/>
    </row>
    <row r="275">
      <c r="A275" s="146"/>
      <c r="B275" s="127"/>
      <c r="C275" s="146"/>
      <c r="D275" s="146"/>
      <c r="E275" s="146"/>
      <c r="F275" s="146"/>
      <c r="G275" s="146"/>
      <c r="H275" s="146"/>
      <c r="I275" s="146"/>
      <c r="J275" s="146"/>
      <c r="K275" s="146"/>
      <c r="L275" s="146"/>
      <c r="M275" s="146"/>
      <c r="N275" s="146"/>
      <c r="O275" s="146"/>
      <c r="P275" s="146"/>
      <c r="Q275" s="146"/>
    </row>
    <row r="276">
      <c r="A276" s="146"/>
      <c r="B276" s="127"/>
      <c r="C276" s="146"/>
      <c r="D276" s="146"/>
      <c r="E276" s="146"/>
      <c r="F276" s="146"/>
      <c r="G276" s="146"/>
      <c r="H276" s="146"/>
      <c r="I276" s="146"/>
      <c r="J276" s="146"/>
      <c r="K276" s="146"/>
      <c r="L276" s="146"/>
      <c r="M276" s="146"/>
      <c r="N276" s="146"/>
      <c r="O276" s="146"/>
      <c r="P276" s="146"/>
      <c r="Q276" s="146"/>
    </row>
    <row r="277">
      <c r="A277" s="146"/>
      <c r="B277" s="127"/>
      <c r="C277" s="146"/>
      <c r="D277" s="146"/>
      <c r="E277" s="146"/>
      <c r="F277" s="146"/>
      <c r="G277" s="146"/>
      <c r="H277" s="146"/>
      <c r="I277" s="146"/>
      <c r="J277" s="146"/>
      <c r="K277" s="146"/>
      <c r="L277" s="146"/>
      <c r="M277" s="146"/>
      <c r="N277" s="146"/>
      <c r="O277" s="146"/>
      <c r="P277" s="146"/>
      <c r="Q277" s="146"/>
    </row>
    <row r="278">
      <c r="A278" s="146"/>
      <c r="B278" s="127"/>
      <c r="C278" s="146"/>
      <c r="D278" s="146"/>
      <c r="E278" s="146"/>
      <c r="F278" s="146"/>
      <c r="G278" s="146"/>
      <c r="H278" s="146"/>
      <c r="I278" s="146"/>
      <c r="J278" s="146"/>
      <c r="K278" s="146"/>
      <c r="L278" s="146"/>
      <c r="M278" s="146"/>
      <c r="N278" s="146"/>
      <c r="O278" s="146"/>
      <c r="P278" s="146"/>
      <c r="Q278" s="146"/>
    </row>
    <row r="279">
      <c r="A279" s="146"/>
      <c r="B279" s="127"/>
      <c r="C279" s="146"/>
      <c r="D279" s="146"/>
      <c r="E279" s="146"/>
      <c r="F279" s="146"/>
      <c r="G279" s="146"/>
      <c r="H279" s="146"/>
      <c r="I279" s="146"/>
      <c r="J279" s="146"/>
      <c r="K279" s="146"/>
      <c r="L279" s="146"/>
      <c r="M279" s="146"/>
      <c r="N279" s="146"/>
      <c r="O279" s="146"/>
      <c r="P279" s="146"/>
      <c r="Q279" s="146"/>
    </row>
    <row r="280">
      <c r="A280" s="146"/>
      <c r="B280" s="127"/>
      <c r="C280" s="146"/>
      <c r="D280" s="146"/>
      <c r="E280" s="146"/>
      <c r="F280" s="146"/>
      <c r="G280" s="146"/>
      <c r="H280" s="146"/>
      <c r="I280" s="146"/>
      <c r="J280" s="146"/>
      <c r="K280" s="146"/>
      <c r="L280" s="146"/>
      <c r="M280" s="146"/>
      <c r="N280" s="146"/>
      <c r="O280" s="146"/>
      <c r="P280" s="146"/>
      <c r="Q280" s="146"/>
    </row>
    <row r="281">
      <c r="A281" s="146"/>
      <c r="B281" s="127"/>
      <c r="C281" s="146"/>
      <c r="D281" s="146"/>
      <c r="E281" s="146"/>
      <c r="F281" s="146"/>
      <c r="G281" s="146"/>
      <c r="H281" s="146"/>
      <c r="I281" s="146"/>
      <c r="J281" s="146"/>
      <c r="K281" s="146"/>
      <c r="L281" s="146"/>
      <c r="M281" s="146"/>
      <c r="N281" s="146"/>
      <c r="O281" s="146"/>
      <c r="P281" s="146"/>
      <c r="Q281" s="146"/>
    </row>
    <row r="282">
      <c r="A282" s="146"/>
      <c r="B282" s="127"/>
      <c r="C282" s="146"/>
      <c r="D282" s="146"/>
      <c r="E282" s="146"/>
      <c r="F282" s="146"/>
      <c r="G282" s="146"/>
      <c r="H282" s="146"/>
      <c r="I282" s="146"/>
      <c r="J282" s="146"/>
      <c r="K282" s="146"/>
      <c r="L282" s="146"/>
      <c r="M282" s="146"/>
      <c r="N282" s="146"/>
      <c r="O282" s="146"/>
      <c r="P282" s="146"/>
      <c r="Q282" s="146"/>
    </row>
    <row r="283">
      <c r="A283" s="146"/>
      <c r="B283" s="127"/>
      <c r="C283" s="146"/>
      <c r="D283" s="146"/>
      <c r="E283" s="146"/>
      <c r="F283" s="146"/>
      <c r="G283" s="146"/>
      <c r="H283" s="146"/>
      <c r="I283" s="146"/>
      <c r="J283" s="146"/>
      <c r="K283" s="146"/>
      <c r="L283" s="146"/>
      <c r="M283" s="146"/>
      <c r="N283" s="146"/>
      <c r="O283" s="146"/>
      <c r="P283" s="146"/>
      <c r="Q283" s="146"/>
    </row>
    <row r="284">
      <c r="A284" s="146"/>
      <c r="B284" s="127"/>
      <c r="C284" s="146"/>
      <c r="D284" s="146"/>
      <c r="E284" s="146"/>
      <c r="F284" s="146"/>
      <c r="G284" s="146"/>
      <c r="H284" s="146"/>
      <c r="I284" s="146"/>
      <c r="J284" s="146"/>
      <c r="K284" s="146"/>
      <c r="L284" s="146"/>
      <c r="M284" s="146"/>
      <c r="N284" s="146"/>
      <c r="O284" s="146"/>
      <c r="P284" s="146"/>
      <c r="Q284" s="146"/>
    </row>
    <row r="285">
      <c r="A285" s="146"/>
      <c r="B285" s="127"/>
      <c r="C285" s="146"/>
      <c r="D285" s="146"/>
      <c r="E285" s="146"/>
      <c r="F285" s="146"/>
      <c r="G285" s="146"/>
      <c r="H285" s="146"/>
      <c r="I285" s="146"/>
      <c r="J285" s="146"/>
      <c r="K285" s="146"/>
      <c r="L285" s="146"/>
      <c r="M285" s="146"/>
      <c r="N285" s="146"/>
      <c r="O285" s="146"/>
      <c r="P285" s="146"/>
      <c r="Q285" s="146"/>
    </row>
    <row r="286">
      <c r="A286" s="146"/>
      <c r="B286" s="127"/>
      <c r="C286" s="146"/>
      <c r="D286" s="146"/>
      <c r="E286" s="146"/>
      <c r="F286" s="146"/>
      <c r="G286" s="146"/>
      <c r="H286" s="146"/>
      <c r="I286" s="146"/>
      <c r="J286" s="146"/>
      <c r="K286" s="146"/>
      <c r="L286" s="146"/>
      <c r="M286" s="146"/>
      <c r="N286" s="146"/>
      <c r="O286" s="146"/>
      <c r="P286" s="146"/>
      <c r="Q286" s="146"/>
    </row>
    <row r="287">
      <c r="A287" s="146"/>
      <c r="B287" s="127"/>
      <c r="C287" s="146"/>
      <c r="D287" s="146"/>
      <c r="E287" s="146"/>
      <c r="F287" s="146"/>
      <c r="G287" s="146"/>
      <c r="H287" s="146"/>
      <c r="I287" s="146"/>
      <c r="J287" s="146"/>
      <c r="K287" s="146"/>
      <c r="L287" s="146"/>
      <c r="M287" s="146"/>
      <c r="N287" s="146"/>
      <c r="O287" s="146"/>
      <c r="P287" s="146"/>
      <c r="Q287" s="146"/>
    </row>
    <row r="288">
      <c r="A288" s="146"/>
      <c r="B288" s="127"/>
      <c r="C288" s="146"/>
      <c r="D288" s="146"/>
      <c r="E288" s="146"/>
      <c r="F288" s="146"/>
      <c r="G288" s="146"/>
      <c r="H288" s="146"/>
      <c r="I288" s="146"/>
      <c r="J288" s="146"/>
      <c r="K288" s="146"/>
      <c r="L288" s="146"/>
      <c r="M288" s="146"/>
      <c r="N288" s="146"/>
      <c r="O288" s="146"/>
      <c r="P288" s="146"/>
      <c r="Q288" s="146"/>
    </row>
    <row r="289">
      <c r="A289" s="146"/>
      <c r="B289" s="127"/>
      <c r="C289" s="146"/>
      <c r="D289" s="146"/>
      <c r="E289" s="146"/>
      <c r="F289" s="146"/>
      <c r="G289" s="146"/>
      <c r="H289" s="146"/>
      <c r="I289" s="146"/>
      <c r="J289" s="146"/>
      <c r="K289" s="146"/>
      <c r="L289" s="146"/>
      <c r="M289" s="146"/>
      <c r="N289" s="146"/>
      <c r="O289" s="146"/>
      <c r="P289" s="146"/>
      <c r="Q289" s="146"/>
    </row>
    <row r="290">
      <c r="A290" s="146"/>
      <c r="B290" s="127"/>
      <c r="C290" s="146"/>
      <c r="D290" s="146"/>
      <c r="E290" s="146"/>
      <c r="F290" s="146"/>
      <c r="G290" s="146"/>
      <c r="H290" s="146"/>
      <c r="I290" s="146"/>
      <c r="J290" s="146"/>
      <c r="K290" s="146"/>
      <c r="L290" s="146"/>
      <c r="M290" s="146"/>
      <c r="N290" s="146"/>
      <c r="O290" s="146"/>
      <c r="P290" s="146"/>
      <c r="Q290" s="146"/>
    </row>
    <row r="291">
      <c r="A291" s="146"/>
      <c r="B291" s="127"/>
      <c r="C291" s="146"/>
      <c r="D291" s="146"/>
      <c r="E291" s="146"/>
      <c r="F291" s="146"/>
      <c r="G291" s="146"/>
      <c r="H291" s="146"/>
      <c r="I291" s="146"/>
      <c r="J291" s="146"/>
      <c r="K291" s="146"/>
      <c r="L291" s="146"/>
      <c r="M291" s="146"/>
      <c r="N291" s="146"/>
      <c r="O291" s="146"/>
      <c r="P291" s="146"/>
      <c r="Q291" s="146"/>
    </row>
    <row r="292">
      <c r="A292" s="146"/>
      <c r="B292" s="127"/>
      <c r="C292" s="146"/>
      <c r="D292" s="146"/>
      <c r="E292" s="146"/>
      <c r="F292" s="146"/>
      <c r="G292" s="146"/>
      <c r="H292" s="146"/>
      <c r="I292" s="146"/>
      <c r="J292" s="146"/>
      <c r="K292" s="146"/>
      <c r="L292" s="146"/>
      <c r="M292" s="146"/>
      <c r="N292" s="146"/>
      <c r="O292" s="146"/>
      <c r="P292" s="146"/>
      <c r="Q292" s="146"/>
    </row>
    <row r="293">
      <c r="A293" s="146"/>
      <c r="B293" s="127"/>
      <c r="C293" s="146"/>
      <c r="D293" s="146"/>
      <c r="E293" s="146"/>
      <c r="F293" s="146"/>
      <c r="G293" s="146"/>
      <c r="H293" s="146"/>
      <c r="I293" s="146"/>
      <c r="J293" s="146"/>
      <c r="K293" s="146"/>
      <c r="L293" s="146"/>
      <c r="M293" s="146"/>
      <c r="N293" s="146"/>
      <c r="O293" s="146"/>
      <c r="P293" s="146"/>
      <c r="Q293" s="146"/>
    </row>
    <row r="294">
      <c r="A294" s="146"/>
      <c r="B294" s="127"/>
      <c r="C294" s="146"/>
      <c r="D294" s="146"/>
      <c r="E294" s="146"/>
      <c r="F294" s="146"/>
      <c r="G294" s="146"/>
      <c r="H294" s="146"/>
      <c r="I294" s="146"/>
      <c r="J294" s="146"/>
      <c r="K294" s="146"/>
      <c r="L294" s="146"/>
      <c r="M294" s="146"/>
      <c r="N294" s="146"/>
      <c r="O294" s="146"/>
      <c r="P294" s="146"/>
      <c r="Q294" s="146"/>
    </row>
    <row r="295">
      <c r="A295" s="146"/>
      <c r="B295" s="127"/>
      <c r="C295" s="146"/>
      <c r="D295" s="146"/>
      <c r="E295" s="146"/>
      <c r="F295" s="146"/>
      <c r="G295" s="146"/>
      <c r="H295" s="146"/>
      <c r="I295" s="146"/>
      <c r="J295" s="146"/>
      <c r="K295" s="146"/>
      <c r="L295" s="146"/>
      <c r="M295" s="146"/>
      <c r="N295" s="146"/>
      <c r="O295" s="146"/>
      <c r="P295" s="146"/>
      <c r="Q295" s="146"/>
    </row>
    <row r="296">
      <c r="A296" s="146"/>
      <c r="B296" s="127"/>
      <c r="C296" s="146"/>
      <c r="D296" s="146"/>
      <c r="E296" s="146"/>
      <c r="F296" s="146"/>
      <c r="G296" s="146"/>
      <c r="H296" s="146"/>
      <c r="I296" s="146"/>
      <c r="J296" s="146"/>
      <c r="K296" s="146"/>
      <c r="L296" s="146"/>
      <c r="M296" s="146"/>
      <c r="N296" s="146"/>
      <c r="O296" s="146"/>
      <c r="P296" s="146"/>
      <c r="Q296" s="146"/>
    </row>
    <row r="297">
      <c r="A297" s="146"/>
      <c r="B297" s="127"/>
      <c r="C297" s="146"/>
      <c r="D297" s="146"/>
      <c r="E297" s="146"/>
      <c r="F297" s="146"/>
      <c r="G297" s="146"/>
      <c r="H297" s="146"/>
      <c r="I297" s="146"/>
      <c r="J297" s="146"/>
      <c r="K297" s="146"/>
      <c r="L297" s="146"/>
      <c r="M297" s="146"/>
      <c r="N297" s="146"/>
      <c r="O297" s="146"/>
      <c r="P297" s="146"/>
      <c r="Q297" s="146"/>
    </row>
    <row r="298">
      <c r="A298" s="146"/>
      <c r="B298" s="127"/>
      <c r="C298" s="146"/>
      <c r="D298" s="146"/>
      <c r="E298" s="146"/>
      <c r="F298" s="146"/>
      <c r="G298" s="146"/>
      <c r="H298" s="146"/>
      <c r="I298" s="146"/>
      <c r="J298" s="146"/>
      <c r="K298" s="146"/>
      <c r="L298" s="146"/>
      <c r="M298" s="146"/>
      <c r="N298" s="146"/>
      <c r="O298" s="146"/>
      <c r="P298" s="146"/>
      <c r="Q298" s="146"/>
    </row>
    <row r="299">
      <c r="A299" s="146"/>
      <c r="B299" s="127"/>
      <c r="C299" s="146"/>
      <c r="D299" s="146"/>
      <c r="E299" s="146"/>
      <c r="F299" s="146"/>
      <c r="G299" s="146"/>
      <c r="H299" s="146"/>
      <c r="I299" s="146"/>
      <c r="J299" s="146"/>
      <c r="K299" s="146"/>
      <c r="L299" s="146"/>
      <c r="M299" s="146"/>
      <c r="N299" s="146"/>
      <c r="O299" s="146"/>
      <c r="P299" s="146"/>
      <c r="Q299" s="146"/>
    </row>
    <row r="300">
      <c r="A300" s="146"/>
      <c r="B300" s="127"/>
      <c r="C300" s="146"/>
      <c r="D300" s="146"/>
      <c r="E300" s="146"/>
      <c r="F300" s="146"/>
      <c r="G300" s="146"/>
      <c r="H300" s="146"/>
      <c r="I300" s="146"/>
      <c r="J300" s="146"/>
      <c r="K300" s="146"/>
      <c r="L300" s="146"/>
      <c r="M300" s="146"/>
      <c r="N300" s="146"/>
      <c r="O300" s="146"/>
      <c r="P300" s="146"/>
      <c r="Q300" s="146"/>
    </row>
    <row r="301">
      <c r="A301" s="146"/>
      <c r="B301" s="127"/>
      <c r="C301" s="146"/>
      <c r="D301" s="146"/>
      <c r="E301" s="146"/>
      <c r="F301" s="146"/>
      <c r="G301" s="146"/>
      <c r="H301" s="146"/>
      <c r="I301" s="146"/>
      <c r="J301" s="146"/>
      <c r="K301" s="146"/>
      <c r="L301" s="146"/>
      <c r="M301" s="146"/>
      <c r="N301" s="146"/>
      <c r="O301" s="146"/>
      <c r="P301" s="146"/>
      <c r="Q301" s="146"/>
    </row>
    <row r="302">
      <c r="A302" s="146"/>
      <c r="B302" s="127"/>
      <c r="C302" s="146"/>
      <c r="D302" s="146"/>
      <c r="E302" s="146"/>
      <c r="F302" s="146"/>
      <c r="G302" s="146"/>
      <c r="H302" s="146"/>
      <c r="I302" s="146"/>
      <c r="J302" s="146"/>
      <c r="K302" s="146"/>
      <c r="L302" s="146"/>
      <c r="M302" s="146"/>
      <c r="N302" s="146"/>
      <c r="O302" s="146"/>
      <c r="P302" s="146"/>
      <c r="Q302" s="146"/>
    </row>
    <row r="303">
      <c r="A303" s="146"/>
      <c r="B303" s="127"/>
      <c r="C303" s="146"/>
      <c r="D303" s="146"/>
      <c r="E303" s="146"/>
      <c r="F303" s="146"/>
      <c r="G303" s="146"/>
      <c r="H303" s="146"/>
      <c r="I303" s="146"/>
      <c r="J303" s="146"/>
      <c r="K303" s="146"/>
      <c r="L303" s="146"/>
      <c r="M303" s="146"/>
      <c r="N303" s="146"/>
      <c r="O303" s="146"/>
      <c r="P303" s="146"/>
      <c r="Q303" s="146"/>
    </row>
    <row r="304">
      <c r="A304" s="146"/>
      <c r="B304" s="127"/>
      <c r="C304" s="146"/>
      <c r="D304" s="146"/>
      <c r="E304" s="146"/>
      <c r="F304" s="146"/>
      <c r="G304" s="146"/>
      <c r="H304" s="146"/>
      <c r="I304" s="146"/>
      <c r="J304" s="146"/>
      <c r="K304" s="146"/>
      <c r="L304" s="146"/>
      <c r="M304" s="146"/>
      <c r="N304" s="146"/>
      <c r="O304" s="146"/>
      <c r="P304" s="146"/>
      <c r="Q304" s="146"/>
    </row>
    <row r="305">
      <c r="A305" s="146"/>
      <c r="B305" s="127"/>
      <c r="C305" s="146"/>
      <c r="D305" s="146"/>
      <c r="E305" s="146"/>
      <c r="F305" s="146"/>
      <c r="G305" s="146"/>
      <c r="H305" s="146"/>
      <c r="I305" s="146"/>
      <c r="J305" s="146"/>
      <c r="K305" s="146"/>
      <c r="L305" s="146"/>
      <c r="M305" s="146"/>
      <c r="N305" s="146"/>
      <c r="O305" s="146"/>
      <c r="P305" s="146"/>
      <c r="Q305" s="146"/>
    </row>
    <row r="306">
      <c r="A306" s="146"/>
      <c r="B306" s="127"/>
      <c r="C306" s="146"/>
      <c r="D306" s="146"/>
      <c r="E306" s="146"/>
      <c r="F306" s="146"/>
      <c r="G306" s="146"/>
      <c r="H306" s="146"/>
      <c r="I306" s="146"/>
      <c r="J306" s="146"/>
      <c r="K306" s="146"/>
      <c r="L306" s="146"/>
      <c r="M306" s="146"/>
      <c r="N306" s="146"/>
      <c r="O306" s="146"/>
      <c r="P306" s="146"/>
      <c r="Q306" s="146"/>
    </row>
    <row r="307">
      <c r="A307" s="146"/>
      <c r="B307" s="127"/>
      <c r="C307" s="146"/>
      <c r="D307" s="146"/>
      <c r="E307" s="146"/>
      <c r="F307" s="146"/>
      <c r="G307" s="146"/>
      <c r="H307" s="146"/>
      <c r="I307" s="146"/>
      <c r="J307" s="146"/>
      <c r="K307" s="146"/>
      <c r="L307" s="146"/>
      <c r="M307" s="146"/>
      <c r="N307" s="146"/>
      <c r="O307" s="146"/>
      <c r="P307" s="146"/>
      <c r="Q307" s="146"/>
    </row>
    <row r="308">
      <c r="A308" s="146"/>
      <c r="B308" s="127"/>
      <c r="C308" s="146"/>
      <c r="D308" s="146"/>
      <c r="E308" s="146"/>
      <c r="F308" s="146"/>
      <c r="G308" s="146"/>
      <c r="H308" s="146"/>
      <c r="I308" s="146"/>
      <c r="J308" s="146"/>
      <c r="K308" s="146"/>
      <c r="L308" s="146"/>
      <c r="M308" s="146"/>
      <c r="N308" s="146"/>
      <c r="O308" s="146"/>
      <c r="P308" s="146"/>
      <c r="Q308" s="146"/>
    </row>
    <row r="309">
      <c r="A309" s="146"/>
      <c r="B309" s="127"/>
      <c r="C309" s="146"/>
      <c r="D309" s="146"/>
      <c r="E309" s="146"/>
      <c r="F309" s="146"/>
      <c r="G309" s="146"/>
      <c r="H309" s="146"/>
      <c r="I309" s="146"/>
      <c r="J309" s="146"/>
      <c r="K309" s="146"/>
      <c r="L309" s="146"/>
      <c r="M309" s="146"/>
      <c r="N309" s="146"/>
      <c r="O309" s="146"/>
      <c r="P309" s="146"/>
      <c r="Q309" s="146"/>
    </row>
    <row r="310">
      <c r="A310" s="146"/>
      <c r="B310" s="127"/>
      <c r="C310" s="146"/>
      <c r="D310" s="146"/>
      <c r="E310" s="146"/>
      <c r="F310" s="146"/>
      <c r="G310" s="146"/>
      <c r="H310" s="146"/>
      <c r="I310" s="146"/>
      <c r="J310" s="146"/>
      <c r="K310" s="146"/>
      <c r="L310" s="146"/>
      <c r="M310" s="146"/>
      <c r="N310" s="146"/>
      <c r="O310" s="146"/>
      <c r="P310" s="146"/>
      <c r="Q310" s="146"/>
    </row>
    <row r="311">
      <c r="A311" s="146"/>
      <c r="B311" s="127"/>
      <c r="C311" s="146"/>
      <c r="D311" s="146"/>
      <c r="E311" s="146"/>
      <c r="F311" s="146"/>
      <c r="G311" s="146"/>
      <c r="H311" s="146"/>
      <c r="I311" s="146"/>
      <c r="J311" s="146"/>
      <c r="K311" s="146"/>
      <c r="L311" s="146"/>
      <c r="M311" s="146"/>
      <c r="N311" s="146"/>
      <c r="O311" s="146"/>
      <c r="P311" s="146"/>
      <c r="Q311" s="146"/>
    </row>
    <row r="312">
      <c r="A312" s="146"/>
      <c r="B312" s="127"/>
      <c r="C312" s="146"/>
      <c r="D312" s="146"/>
      <c r="E312" s="146"/>
      <c r="F312" s="146"/>
      <c r="G312" s="146"/>
      <c r="H312" s="146"/>
      <c r="I312" s="146"/>
      <c r="J312" s="146"/>
      <c r="K312" s="146"/>
      <c r="L312" s="146"/>
      <c r="M312" s="146"/>
      <c r="N312" s="146"/>
      <c r="O312" s="146"/>
      <c r="P312" s="146"/>
      <c r="Q312" s="146"/>
    </row>
    <row r="313">
      <c r="A313" s="146"/>
      <c r="B313" s="127"/>
      <c r="C313" s="146"/>
      <c r="D313" s="146"/>
      <c r="E313" s="146"/>
      <c r="F313" s="146"/>
      <c r="G313" s="146"/>
      <c r="H313" s="146"/>
      <c r="I313" s="146"/>
      <c r="J313" s="146"/>
      <c r="K313" s="146"/>
      <c r="L313" s="146"/>
      <c r="M313" s="146"/>
      <c r="N313" s="146"/>
      <c r="O313" s="146"/>
      <c r="P313" s="146"/>
      <c r="Q313" s="146"/>
    </row>
    <row r="314">
      <c r="A314" s="146"/>
      <c r="B314" s="127"/>
      <c r="C314" s="146"/>
      <c r="D314" s="146"/>
      <c r="E314" s="146"/>
      <c r="F314" s="146"/>
      <c r="G314" s="146"/>
      <c r="H314" s="146"/>
      <c r="I314" s="146"/>
      <c r="J314" s="146"/>
      <c r="K314" s="146"/>
      <c r="L314" s="146"/>
      <c r="M314" s="146"/>
      <c r="N314" s="146"/>
      <c r="O314" s="146"/>
      <c r="P314" s="146"/>
      <c r="Q314" s="146"/>
    </row>
    <row r="315">
      <c r="A315" s="146"/>
      <c r="B315" s="127"/>
      <c r="C315" s="146"/>
      <c r="D315" s="146"/>
      <c r="E315" s="146"/>
      <c r="F315" s="146"/>
      <c r="G315" s="146"/>
      <c r="H315" s="146"/>
      <c r="I315" s="146"/>
      <c r="J315" s="146"/>
      <c r="K315" s="146"/>
      <c r="L315" s="146"/>
      <c r="M315" s="146"/>
      <c r="N315" s="146"/>
      <c r="O315" s="146"/>
      <c r="P315" s="146"/>
      <c r="Q315" s="146"/>
    </row>
    <row r="316">
      <c r="A316" s="146"/>
      <c r="B316" s="127"/>
      <c r="C316" s="146"/>
      <c r="D316" s="146"/>
      <c r="E316" s="146"/>
      <c r="F316" s="146"/>
      <c r="G316" s="146"/>
      <c r="H316" s="146"/>
      <c r="I316" s="146"/>
      <c r="J316" s="146"/>
      <c r="K316" s="146"/>
      <c r="L316" s="146"/>
      <c r="M316" s="146"/>
      <c r="N316" s="146"/>
      <c r="O316" s="146"/>
      <c r="P316" s="146"/>
      <c r="Q316" s="146"/>
    </row>
    <row r="317">
      <c r="A317" s="146"/>
      <c r="B317" s="127"/>
      <c r="C317" s="146"/>
      <c r="D317" s="146"/>
      <c r="E317" s="146"/>
      <c r="F317" s="146"/>
      <c r="G317" s="146"/>
      <c r="H317" s="146"/>
      <c r="I317" s="146"/>
      <c r="J317" s="146"/>
      <c r="K317" s="146"/>
      <c r="L317" s="146"/>
      <c r="M317" s="146"/>
      <c r="N317" s="146"/>
      <c r="O317" s="146"/>
      <c r="P317" s="146"/>
      <c r="Q317" s="146"/>
    </row>
    <row r="318">
      <c r="A318" s="146"/>
      <c r="B318" s="127"/>
      <c r="C318" s="146"/>
      <c r="D318" s="146"/>
      <c r="E318" s="146"/>
      <c r="F318" s="146"/>
      <c r="G318" s="146"/>
      <c r="H318" s="146"/>
      <c r="I318" s="146"/>
      <c r="J318" s="146"/>
      <c r="K318" s="146"/>
      <c r="L318" s="146"/>
      <c r="M318" s="146"/>
      <c r="N318" s="146"/>
      <c r="O318" s="146"/>
      <c r="P318" s="146"/>
      <c r="Q318" s="146"/>
    </row>
    <row r="319">
      <c r="A319" s="146"/>
      <c r="B319" s="127"/>
      <c r="C319" s="146"/>
      <c r="D319" s="146"/>
      <c r="E319" s="146"/>
      <c r="F319" s="146"/>
      <c r="G319" s="146"/>
      <c r="H319" s="146"/>
      <c r="I319" s="146"/>
      <c r="J319" s="146"/>
      <c r="K319" s="146"/>
      <c r="L319" s="146"/>
      <c r="M319" s="146"/>
      <c r="N319" s="146"/>
      <c r="O319" s="146"/>
      <c r="P319" s="146"/>
      <c r="Q319" s="146"/>
    </row>
    <row r="320">
      <c r="A320" s="146"/>
      <c r="B320" s="127"/>
      <c r="C320" s="146"/>
      <c r="D320" s="146"/>
      <c r="E320" s="146"/>
      <c r="F320" s="146"/>
      <c r="G320" s="146"/>
      <c r="H320" s="146"/>
      <c r="I320" s="146"/>
      <c r="J320" s="146"/>
      <c r="K320" s="146"/>
      <c r="L320" s="146"/>
      <c r="M320" s="146"/>
      <c r="N320" s="146"/>
      <c r="O320" s="146"/>
      <c r="P320" s="146"/>
      <c r="Q320" s="146"/>
    </row>
    <row r="321">
      <c r="A321" s="146"/>
      <c r="B321" s="127"/>
      <c r="C321" s="146"/>
      <c r="D321" s="146"/>
      <c r="E321" s="146"/>
      <c r="F321" s="146"/>
      <c r="G321" s="146"/>
      <c r="H321" s="146"/>
      <c r="I321" s="146"/>
      <c r="J321" s="146"/>
      <c r="K321" s="146"/>
      <c r="L321" s="146"/>
      <c r="M321" s="146"/>
      <c r="N321" s="146"/>
      <c r="O321" s="146"/>
      <c r="P321" s="146"/>
      <c r="Q321" s="146"/>
    </row>
    <row r="322">
      <c r="A322" s="146"/>
      <c r="B322" s="127"/>
      <c r="C322" s="146"/>
      <c r="D322" s="146"/>
      <c r="E322" s="146"/>
      <c r="F322" s="146"/>
      <c r="G322" s="146"/>
      <c r="H322" s="146"/>
      <c r="I322" s="146"/>
      <c r="J322" s="146"/>
      <c r="K322" s="146"/>
      <c r="L322" s="146"/>
      <c r="M322" s="146"/>
      <c r="N322" s="146"/>
      <c r="O322" s="146"/>
      <c r="P322" s="146"/>
      <c r="Q322" s="146"/>
    </row>
    <row r="323">
      <c r="A323" s="146"/>
      <c r="B323" s="127"/>
      <c r="C323" s="146"/>
      <c r="D323" s="146"/>
      <c r="E323" s="146"/>
      <c r="F323" s="146"/>
      <c r="G323" s="146"/>
      <c r="H323" s="146"/>
      <c r="I323" s="146"/>
      <c r="J323" s="146"/>
      <c r="K323" s="146"/>
      <c r="L323" s="146"/>
      <c r="M323" s="146"/>
      <c r="N323" s="146"/>
      <c r="O323" s="146"/>
      <c r="P323" s="146"/>
      <c r="Q323" s="146"/>
    </row>
    <row r="324">
      <c r="A324" s="146"/>
      <c r="B324" s="127"/>
      <c r="C324" s="146"/>
      <c r="D324" s="146"/>
      <c r="E324" s="146"/>
      <c r="F324" s="146"/>
      <c r="G324" s="146"/>
      <c r="H324" s="146"/>
      <c r="I324" s="146"/>
      <c r="J324" s="146"/>
      <c r="K324" s="146"/>
      <c r="L324" s="146"/>
      <c r="M324" s="146"/>
      <c r="N324" s="146"/>
      <c r="O324" s="146"/>
      <c r="P324" s="146"/>
      <c r="Q324" s="146"/>
    </row>
    <row r="325">
      <c r="A325" s="146"/>
      <c r="B325" s="127"/>
      <c r="C325" s="146"/>
      <c r="D325" s="146"/>
      <c r="E325" s="146"/>
      <c r="F325" s="146"/>
      <c r="G325" s="146"/>
      <c r="H325" s="146"/>
      <c r="I325" s="146"/>
      <c r="J325" s="146"/>
      <c r="K325" s="146"/>
      <c r="L325" s="146"/>
      <c r="M325" s="146"/>
      <c r="N325" s="146"/>
      <c r="O325" s="146"/>
      <c r="P325" s="146"/>
      <c r="Q325" s="146"/>
    </row>
    <row r="326">
      <c r="A326" s="146"/>
      <c r="B326" s="127"/>
      <c r="C326" s="146"/>
      <c r="D326" s="146"/>
      <c r="E326" s="146"/>
      <c r="F326" s="146"/>
      <c r="G326" s="146"/>
      <c r="H326" s="146"/>
      <c r="I326" s="146"/>
      <c r="J326" s="146"/>
      <c r="K326" s="146"/>
      <c r="L326" s="146"/>
      <c r="M326" s="146"/>
      <c r="N326" s="146"/>
      <c r="O326" s="146"/>
      <c r="P326" s="146"/>
      <c r="Q326" s="146"/>
    </row>
    <row r="327">
      <c r="A327" s="146"/>
      <c r="B327" s="127"/>
      <c r="C327" s="146"/>
      <c r="D327" s="146"/>
      <c r="E327" s="146"/>
      <c r="F327" s="146"/>
      <c r="G327" s="146"/>
      <c r="H327" s="146"/>
      <c r="I327" s="146"/>
      <c r="J327" s="146"/>
      <c r="K327" s="146"/>
      <c r="L327" s="146"/>
      <c r="M327" s="146"/>
      <c r="N327" s="146"/>
      <c r="O327" s="146"/>
      <c r="P327" s="146"/>
      <c r="Q327" s="146"/>
    </row>
    <row r="328">
      <c r="A328" s="146"/>
      <c r="B328" s="127"/>
      <c r="C328" s="146"/>
      <c r="D328" s="146"/>
      <c r="E328" s="146"/>
      <c r="F328" s="146"/>
      <c r="G328" s="146"/>
      <c r="H328" s="146"/>
      <c r="I328" s="146"/>
      <c r="J328" s="146"/>
      <c r="K328" s="146"/>
      <c r="L328" s="146"/>
      <c r="M328" s="146"/>
      <c r="N328" s="146"/>
      <c r="O328" s="146"/>
      <c r="P328" s="146"/>
      <c r="Q328" s="146"/>
    </row>
    <row r="329">
      <c r="A329" s="146"/>
      <c r="B329" s="127"/>
      <c r="C329" s="146"/>
      <c r="D329" s="146"/>
      <c r="E329" s="146"/>
      <c r="F329" s="146"/>
      <c r="G329" s="146"/>
      <c r="H329" s="146"/>
      <c r="I329" s="146"/>
      <c r="J329" s="146"/>
      <c r="K329" s="146"/>
      <c r="L329" s="146"/>
      <c r="M329" s="146"/>
      <c r="N329" s="146"/>
      <c r="O329" s="146"/>
      <c r="P329" s="146"/>
      <c r="Q329" s="146"/>
    </row>
    <row r="330">
      <c r="A330" s="146"/>
      <c r="B330" s="127"/>
      <c r="C330" s="146"/>
      <c r="D330" s="146"/>
      <c r="E330" s="146"/>
      <c r="F330" s="146"/>
      <c r="G330" s="146"/>
      <c r="H330" s="146"/>
      <c r="I330" s="146"/>
      <c r="J330" s="146"/>
      <c r="K330" s="146"/>
      <c r="L330" s="146"/>
      <c r="M330" s="146"/>
      <c r="N330" s="146"/>
      <c r="O330" s="146"/>
      <c r="P330" s="146"/>
      <c r="Q330" s="146"/>
    </row>
    <row r="331">
      <c r="A331" s="146"/>
      <c r="B331" s="127"/>
      <c r="C331" s="146"/>
      <c r="D331" s="146"/>
      <c r="E331" s="146"/>
      <c r="F331" s="146"/>
      <c r="G331" s="146"/>
      <c r="H331" s="146"/>
      <c r="I331" s="146"/>
      <c r="J331" s="146"/>
      <c r="K331" s="146"/>
      <c r="L331" s="146"/>
      <c r="M331" s="146"/>
      <c r="N331" s="146"/>
      <c r="O331" s="146"/>
      <c r="P331" s="146"/>
      <c r="Q331" s="146"/>
    </row>
    <row r="332">
      <c r="A332" s="146"/>
      <c r="B332" s="127"/>
      <c r="C332" s="146"/>
      <c r="D332" s="146"/>
      <c r="E332" s="146"/>
      <c r="F332" s="146"/>
      <c r="G332" s="146"/>
      <c r="H332" s="146"/>
      <c r="I332" s="146"/>
      <c r="J332" s="146"/>
      <c r="K332" s="146"/>
      <c r="L332" s="146"/>
      <c r="M332" s="146"/>
      <c r="N332" s="146"/>
      <c r="O332" s="146"/>
      <c r="P332" s="146"/>
      <c r="Q332" s="146"/>
    </row>
    <row r="333">
      <c r="A333" s="146"/>
      <c r="B333" s="127"/>
      <c r="C333" s="146"/>
      <c r="D333" s="146"/>
      <c r="E333" s="146"/>
      <c r="F333" s="146"/>
      <c r="G333" s="146"/>
      <c r="H333" s="146"/>
      <c r="I333" s="146"/>
      <c r="J333" s="146"/>
      <c r="K333" s="146"/>
      <c r="L333" s="146"/>
      <c r="M333" s="146"/>
      <c r="N333" s="146"/>
      <c r="O333" s="146"/>
      <c r="P333" s="146"/>
      <c r="Q333" s="146"/>
    </row>
    <row r="334">
      <c r="A334" s="146"/>
      <c r="B334" s="127"/>
      <c r="C334" s="146"/>
      <c r="D334" s="146"/>
      <c r="E334" s="146"/>
      <c r="F334" s="146"/>
      <c r="G334" s="146"/>
      <c r="H334" s="146"/>
      <c r="I334" s="146"/>
      <c r="J334" s="146"/>
      <c r="K334" s="146"/>
      <c r="L334" s="146"/>
      <c r="M334" s="146"/>
      <c r="N334" s="146"/>
      <c r="O334" s="146"/>
      <c r="P334" s="146"/>
      <c r="Q334" s="146"/>
    </row>
    <row r="335">
      <c r="A335" s="146"/>
      <c r="B335" s="127"/>
      <c r="C335" s="146"/>
      <c r="D335" s="146"/>
      <c r="E335" s="146"/>
      <c r="F335" s="146"/>
      <c r="G335" s="146"/>
      <c r="H335" s="146"/>
      <c r="I335" s="146"/>
      <c r="J335" s="146"/>
      <c r="K335" s="146"/>
      <c r="L335" s="146"/>
      <c r="M335" s="146"/>
      <c r="N335" s="146"/>
      <c r="O335" s="146"/>
      <c r="P335" s="146"/>
      <c r="Q335" s="146"/>
    </row>
    <row r="336">
      <c r="A336" s="146"/>
      <c r="B336" s="127"/>
      <c r="C336" s="146"/>
      <c r="D336" s="146"/>
      <c r="E336" s="146"/>
      <c r="F336" s="146"/>
      <c r="G336" s="146"/>
      <c r="H336" s="146"/>
      <c r="I336" s="146"/>
      <c r="J336" s="146"/>
      <c r="K336" s="146"/>
      <c r="L336" s="146"/>
      <c r="M336" s="146"/>
      <c r="N336" s="146"/>
      <c r="O336" s="146"/>
      <c r="P336" s="146"/>
      <c r="Q336" s="146"/>
    </row>
    <row r="337">
      <c r="A337" s="146"/>
      <c r="B337" s="127"/>
      <c r="C337" s="146"/>
      <c r="D337" s="146"/>
      <c r="E337" s="146"/>
      <c r="F337" s="146"/>
      <c r="G337" s="146"/>
      <c r="H337" s="146"/>
      <c r="I337" s="146"/>
      <c r="J337" s="146"/>
      <c r="K337" s="146"/>
      <c r="L337" s="146"/>
      <c r="M337" s="146"/>
      <c r="N337" s="146"/>
      <c r="O337" s="146"/>
      <c r="P337" s="146"/>
      <c r="Q337" s="146"/>
    </row>
    <row r="338">
      <c r="A338" s="146"/>
      <c r="B338" s="127"/>
      <c r="C338" s="146"/>
      <c r="D338" s="146"/>
      <c r="E338" s="146"/>
      <c r="F338" s="146"/>
      <c r="G338" s="146"/>
      <c r="H338" s="146"/>
      <c r="I338" s="146"/>
      <c r="J338" s="146"/>
      <c r="K338" s="146"/>
      <c r="L338" s="146"/>
      <c r="M338" s="146"/>
      <c r="N338" s="146"/>
      <c r="O338" s="146"/>
      <c r="P338" s="146"/>
      <c r="Q338" s="146"/>
    </row>
    <row r="339">
      <c r="A339" s="146"/>
      <c r="B339" s="127"/>
      <c r="C339" s="146"/>
      <c r="D339" s="146"/>
      <c r="E339" s="146"/>
      <c r="F339" s="146"/>
      <c r="G339" s="146"/>
      <c r="H339" s="146"/>
      <c r="I339" s="146"/>
      <c r="J339" s="146"/>
      <c r="K339" s="146"/>
      <c r="L339" s="146"/>
      <c r="M339" s="146"/>
      <c r="N339" s="146"/>
      <c r="O339" s="146"/>
      <c r="P339" s="146"/>
      <c r="Q339" s="146"/>
    </row>
    <row r="340">
      <c r="A340" s="146"/>
      <c r="B340" s="127"/>
      <c r="C340" s="146"/>
      <c r="D340" s="146"/>
      <c r="E340" s="146"/>
      <c r="F340" s="146"/>
      <c r="G340" s="146"/>
      <c r="H340" s="146"/>
      <c r="I340" s="146"/>
      <c r="J340" s="146"/>
      <c r="K340" s="146"/>
      <c r="L340" s="146"/>
      <c r="M340" s="146"/>
      <c r="N340" s="146"/>
      <c r="O340" s="146"/>
      <c r="P340" s="146"/>
      <c r="Q340" s="146"/>
    </row>
    <row r="341">
      <c r="A341" s="146"/>
      <c r="B341" s="127"/>
      <c r="C341" s="146"/>
      <c r="D341" s="146"/>
      <c r="E341" s="146"/>
      <c r="F341" s="146"/>
      <c r="G341" s="146"/>
      <c r="H341" s="146"/>
      <c r="I341" s="146"/>
      <c r="J341" s="146"/>
      <c r="K341" s="146"/>
      <c r="L341" s="146"/>
      <c r="M341" s="146"/>
      <c r="N341" s="146"/>
      <c r="O341" s="146"/>
      <c r="P341" s="146"/>
      <c r="Q341" s="146"/>
    </row>
    <row r="342">
      <c r="A342" s="146"/>
      <c r="B342" s="127"/>
      <c r="C342" s="146"/>
      <c r="D342" s="146"/>
      <c r="E342" s="146"/>
      <c r="F342" s="146"/>
      <c r="G342" s="146"/>
      <c r="H342" s="146"/>
      <c r="I342" s="146"/>
      <c r="J342" s="146"/>
      <c r="K342" s="146"/>
      <c r="L342" s="146"/>
      <c r="M342" s="146"/>
      <c r="N342" s="146"/>
      <c r="O342" s="146"/>
      <c r="P342" s="146"/>
      <c r="Q342" s="146"/>
    </row>
    <row r="343">
      <c r="A343" s="146"/>
      <c r="B343" s="127"/>
      <c r="C343" s="146"/>
      <c r="D343" s="146"/>
      <c r="E343" s="146"/>
      <c r="F343" s="146"/>
      <c r="G343" s="146"/>
      <c r="H343" s="146"/>
      <c r="I343" s="146"/>
      <c r="J343" s="146"/>
      <c r="K343" s="146"/>
      <c r="L343" s="146"/>
      <c r="M343" s="146"/>
      <c r="N343" s="146"/>
      <c r="O343" s="146"/>
      <c r="P343" s="146"/>
      <c r="Q343" s="146"/>
    </row>
    <row r="344">
      <c r="A344" s="146"/>
      <c r="B344" s="127"/>
      <c r="C344" s="146"/>
      <c r="D344" s="146"/>
      <c r="E344" s="146"/>
      <c r="F344" s="146"/>
      <c r="G344" s="146"/>
      <c r="H344" s="146"/>
      <c r="I344" s="146"/>
      <c r="J344" s="146"/>
      <c r="K344" s="146"/>
      <c r="L344" s="146"/>
      <c r="M344" s="146"/>
      <c r="N344" s="146"/>
      <c r="O344" s="146"/>
      <c r="P344" s="146"/>
      <c r="Q344" s="146"/>
    </row>
    <row r="345">
      <c r="A345" s="146"/>
      <c r="B345" s="127"/>
      <c r="C345" s="146"/>
      <c r="D345" s="146"/>
      <c r="E345" s="146"/>
      <c r="F345" s="146"/>
      <c r="G345" s="146"/>
      <c r="H345" s="146"/>
      <c r="I345" s="146"/>
      <c r="J345" s="146"/>
      <c r="K345" s="146"/>
      <c r="L345" s="146"/>
      <c r="M345" s="146"/>
      <c r="N345" s="146"/>
      <c r="O345" s="146"/>
      <c r="P345" s="146"/>
      <c r="Q345" s="146"/>
    </row>
    <row r="346">
      <c r="A346" s="146"/>
      <c r="B346" s="127"/>
      <c r="C346" s="146"/>
      <c r="D346" s="146"/>
      <c r="E346" s="146"/>
      <c r="F346" s="146"/>
      <c r="G346" s="146"/>
      <c r="H346" s="146"/>
      <c r="I346" s="146"/>
      <c r="J346" s="146"/>
      <c r="K346" s="146"/>
      <c r="L346" s="146"/>
      <c r="M346" s="146"/>
      <c r="N346" s="146"/>
      <c r="O346" s="146"/>
      <c r="P346" s="146"/>
      <c r="Q346" s="146"/>
    </row>
    <row r="347">
      <c r="A347" s="146"/>
      <c r="B347" s="127"/>
      <c r="C347" s="146"/>
      <c r="D347" s="146"/>
      <c r="E347" s="146"/>
      <c r="F347" s="146"/>
      <c r="G347" s="146"/>
      <c r="H347" s="146"/>
      <c r="I347" s="146"/>
      <c r="J347" s="146"/>
      <c r="K347" s="146"/>
      <c r="L347" s="146"/>
      <c r="M347" s="146"/>
      <c r="N347" s="146"/>
      <c r="O347" s="146"/>
      <c r="P347" s="146"/>
      <c r="Q347" s="146"/>
    </row>
    <row r="348">
      <c r="A348" s="146"/>
      <c r="B348" s="127"/>
      <c r="C348" s="146"/>
      <c r="D348" s="146"/>
      <c r="E348" s="146"/>
      <c r="F348" s="146"/>
      <c r="G348" s="146"/>
      <c r="H348" s="146"/>
      <c r="I348" s="146"/>
      <c r="J348" s="146"/>
      <c r="K348" s="146"/>
      <c r="L348" s="146"/>
      <c r="M348" s="146"/>
      <c r="N348" s="146"/>
      <c r="O348" s="146"/>
      <c r="P348" s="146"/>
      <c r="Q348" s="146"/>
    </row>
    <row r="349">
      <c r="A349" s="146"/>
      <c r="B349" s="127"/>
      <c r="C349" s="146"/>
      <c r="D349" s="146"/>
      <c r="E349" s="146"/>
      <c r="F349" s="146"/>
      <c r="G349" s="146"/>
      <c r="H349" s="146"/>
      <c r="I349" s="146"/>
      <c r="J349" s="146"/>
      <c r="K349" s="146"/>
      <c r="L349" s="146"/>
      <c r="M349" s="146"/>
      <c r="N349" s="146"/>
      <c r="O349" s="146"/>
      <c r="P349" s="146"/>
      <c r="Q349" s="146"/>
    </row>
    <row r="350">
      <c r="A350" s="146"/>
      <c r="B350" s="127"/>
      <c r="C350" s="146"/>
      <c r="D350" s="146"/>
      <c r="E350" s="146"/>
      <c r="F350" s="146"/>
      <c r="G350" s="146"/>
      <c r="H350" s="146"/>
      <c r="I350" s="146"/>
      <c r="J350" s="146"/>
      <c r="K350" s="146"/>
      <c r="L350" s="146"/>
      <c r="M350" s="146"/>
      <c r="N350" s="146"/>
      <c r="O350" s="146"/>
      <c r="P350" s="146"/>
      <c r="Q350" s="146"/>
    </row>
    <row r="351">
      <c r="A351" s="146"/>
      <c r="B351" s="127"/>
      <c r="C351" s="146"/>
      <c r="D351" s="146"/>
      <c r="E351" s="146"/>
      <c r="F351" s="146"/>
      <c r="G351" s="146"/>
      <c r="H351" s="146"/>
      <c r="I351" s="146"/>
      <c r="J351" s="146"/>
      <c r="K351" s="146"/>
      <c r="L351" s="146"/>
      <c r="M351" s="146"/>
      <c r="N351" s="146"/>
      <c r="O351" s="146"/>
      <c r="P351" s="146"/>
      <c r="Q351" s="146"/>
    </row>
    <row r="352">
      <c r="A352" s="146"/>
      <c r="B352" s="127"/>
      <c r="C352" s="146"/>
      <c r="D352" s="146"/>
      <c r="E352" s="146"/>
      <c r="F352" s="146"/>
      <c r="G352" s="146"/>
      <c r="H352" s="146"/>
      <c r="I352" s="146"/>
      <c r="J352" s="146"/>
      <c r="K352" s="146"/>
      <c r="L352" s="146"/>
      <c r="M352" s="146"/>
      <c r="N352" s="146"/>
      <c r="O352" s="146"/>
      <c r="P352" s="146"/>
      <c r="Q352" s="146"/>
    </row>
    <row r="353">
      <c r="A353" s="146"/>
      <c r="B353" s="127"/>
      <c r="C353" s="146"/>
      <c r="D353" s="146"/>
      <c r="E353" s="146"/>
      <c r="F353" s="146"/>
      <c r="G353" s="146"/>
      <c r="H353" s="146"/>
      <c r="I353" s="146"/>
      <c r="J353" s="146"/>
      <c r="K353" s="146"/>
      <c r="L353" s="146"/>
      <c r="M353" s="146"/>
      <c r="N353" s="146"/>
      <c r="O353" s="146"/>
      <c r="P353" s="146"/>
      <c r="Q353" s="146"/>
    </row>
    <row r="354">
      <c r="A354" s="146"/>
      <c r="B354" s="127"/>
      <c r="C354" s="146"/>
      <c r="D354" s="146"/>
      <c r="E354" s="146"/>
      <c r="F354" s="146"/>
      <c r="G354" s="146"/>
      <c r="H354" s="146"/>
      <c r="I354" s="146"/>
      <c r="J354" s="146"/>
      <c r="K354" s="146"/>
      <c r="L354" s="146"/>
      <c r="M354" s="146"/>
      <c r="N354" s="146"/>
      <c r="O354" s="146"/>
      <c r="P354" s="146"/>
      <c r="Q354" s="146"/>
    </row>
    <row r="355">
      <c r="A355" s="146"/>
      <c r="B355" s="127"/>
      <c r="C355" s="146"/>
      <c r="D355" s="146"/>
      <c r="E355" s="146"/>
      <c r="F355" s="146"/>
      <c r="G355" s="146"/>
      <c r="H355" s="146"/>
      <c r="I355" s="146"/>
      <c r="J355" s="146"/>
      <c r="K355" s="146"/>
      <c r="L355" s="146"/>
      <c r="M355" s="146"/>
      <c r="N355" s="146"/>
      <c r="O355" s="146"/>
      <c r="P355" s="146"/>
      <c r="Q355" s="146"/>
    </row>
    <row r="356">
      <c r="A356" s="146"/>
      <c r="B356" s="127"/>
      <c r="C356" s="146"/>
      <c r="D356" s="146"/>
      <c r="E356" s="146"/>
      <c r="F356" s="146"/>
      <c r="G356" s="146"/>
      <c r="H356" s="146"/>
      <c r="I356" s="146"/>
      <c r="J356" s="146"/>
      <c r="K356" s="146"/>
      <c r="L356" s="146"/>
      <c r="M356" s="146"/>
      <c r="N356" s="146"/>
      <c r="O356" s="146"/>
      <c r="P356" s="146"/>
      <c r="Q356" s="146"/>
    </row>
    <row r="357">
      <c r="A357" s="146"/>
      <c r="B357" s="127"/>
      <c r="C357" s="146"/>
      <c r="D357" s="146"/>
      <c r="E357" s="146"/>
      <c r="F357" s="146"/>
      <c r="G357" s="146"/>
      <c r="H357" s="146"/>
      <c r="I357" s="146"/>
      <c r="J357" s="146"/>
      <c r="K357" s="146"/>
      <c r="L357" s="146"/>
      <c r="M357" s="146"/>
      <c r="N357" s="146"/>
      <c r="O357" s="146"/>
      <c r="P357" s="146"/>
      <c r="Q357" s="146"/>
    </row>
    <row r="358">
      <c r="A358" s="146"/>
      <c r="B358" s="127"/>
      <c r="C358" s="146"/>
      <c r="D358" s="146"/>
      <c r="E358" s="146"/>
      <c r="F358" s="146"/>
      <c r="G358" s="146"/>
      <c r="H358" s="146"/>
      <c r="I358" s="146"/>
      <c r="J358" s="146"/>
      <c r="K358" s="146"/>
      <c r="L358" s="146"/>
      <c r="M358" s="146"/>
      <c r="N358" s="146"/>
      <c r="O358" s="146"/>
      <c r="P358" s="146"/>
      <c r="Q358" s="146"/>
    </row>
    <row r="359">
      <c r="A359" s="146"/>
      <c r="B359" s="127"/>
      <c r="C359" s="146"/>
      <c r="D359" s="146"/>
      <c r="E359" s="146"/>
      <c r="F359" s="146"/>
      <c r="G359" s="146"/>
      <c r="H359" s="146"/>
      <c r="I359" s="146"/>
      <c r="J359" s="146"/>
      <c r="K359" s="146"/>
      <c r="L359" s="146"/>
      <c r="M359" s="146"/>
      <c r="N359" s="146"/>
      <c r="O359" s="146"/>
      <c r="P359" s="146"/>
      <c r="Q359" s="146"/>
    </row>
    <row r="360">
      <c r="A360" s="146"/>
      <c r="B360" s="127"/>
      <c r="C360" s="146"/>
      <c r="D360" s="146"/>
      <c r="E360" s="146"/>
      <c r="F360" s="146"/>
      <c r="G360" s="146"/>
      <c r="H360" s="146"/>
      <c r="I360" s="146"/>
      <c r="J360" s="146"/>
      <c r="K360" s="146"/>
      <c r="L360" s="146"/>
      <c r="M360" s="146"/>
      <c r="N360" s="146"/>
      <c r="O360" s="146"/>
      <c r="P360" s="146"/>
      <c r="Q360" s="146"/>
    </row>
    <row r="361">
      <c r="A361" s="146"/>
      <c r="B361" s="127"/>
      <c r="C361" s="146"/>
      <c r="D361" s="146"/>
      <c r="E361" s="146"/>
      <c r="F361" s="146"/>
      <c r="G361" s="146"/>
      <c r="H361" s="146"/>
      <c r="I361" s="146"/>
      <c r="J361" s="146"/>
      <c r="K361" s="146"/>
      <c r="L361" s="146"/>
      <c r="M361" s="146"/>
      <c r="N361" s="146"/>
      <c r="O361" s="146"/>
      <c r="P361" s="146"/>
      <c r="Q361" s="146"/>
    </row>
    <row r="362">
      <c r="A362" s="146"/>
      <c r="B362" s="127"/>
      <c r="C362" s="146"/>
      <c r="D362" s="146"/>
      <c r="E362" s="146"/>
      <c r="F362" s="146"/>
      <c r="G362" s="146"/>
      <c r="H362" s="146"/>
      <c r="I362" s="146"/>
      <c r="J362" s="146"/>
      <c r="K362" s="146"/>
      <c r="L362" s="146"/>
      <c r="M362" s="146"/>
      <c r="N362" s="146"/>
      <c r="O362" s="146"/>
      <c r="P362" s="146"/>
      <c r="Q362" s="146"/>
    </row>
    <row r="363">
      <c r="A363" s="146"/>
      <c r="B363" s="127"/>
      <c r="C363" s="146"/>
      <c r="D363" s="146"/>
      <c r="E363" s="146"/>
      <c r="F363" s="146"/>
      <c r="G363" s="146"/>
      <c r="H363" s="146"/>
      <c r="I363" s="146"/>
      <c r="J363" s="146"/>
      <c r="K363" s="146"/>
      <c r="L363" s="146"/>
      <c r="M363" s="146"/>
      <c r="N363" s="146"/>
      <c r="O363" s="146"/>
      <c r="P363" s="146"/>
      <c r="Q363" s="146"/>
    </row>
    <row r="364">
      <c r="A364" s="146"/>
      <c r="B364" s="127"/>
      <c r="C364" s="146"/>
      <c r="D364" s="146"/>
      <c r="E364" s="146"/>
      <c r="F364" s="146"/>
      <c r="G364" s="146"/>
      <c r="H364" s="146"/>
      <c r="I364" s="146"/>
      <c r="J364" s="146"/>
      <c r="K364" s="146"/>
      <c r="L364" s="146"/>
      <c r="M364" s="146"/>
      <c r="N364" s="146"/>
      <c r="O364" s="146"/>
      <c r="P364" s="146"/>
      <c r="Q364" s="146"/>
    </row>
    <row r="365">
      <c r="A365" s="146"/>
      <c r="B365" s="127"/>
      <c r="C365" s="146"/>
      <c r="D365" s="146"/>
      <c r="E365" s="146"/>
      <c r="F365" s="146"/>
      <c r="G365" s="146"/>
      <c r="H365" s="146"/>
      <c r="I365" s="146"/>
      <c r="J365" s="146"/>
      <c r="K365" s="146"/>
      <c r="L365" s="146"/>
      <c r="M365" s="146"/>
      <c r="N365" s="146"/>
      <c r="O365" s="146"/>
      <c r="P365" s="146"/>
      <c r="Q365" s="146"/>
    </row>
    <row r="366">
      <c r="A366" s="146"/>
      <c r="B366" s="127"/>
      <c r="C366" s="146"/>
      <c r="D366" s="146"/>
      <c r="E366" s="146"/>
      <c r="F366" s="146"/>
      <c r="G366" s="146"/>
      <c r="H366" s="146"/>
      <c r="I366" s="146"/>
      <c r="J366" s="146"/>
      <c r="K366" s="146"/>
      <c r="L366" s="146"/>
      <c r="M366" s="146"/>
      <c r="N366" s="146"/>
      <c r="O366" s="146"/>
      <c r="P366" s="146"/>
      <c r="Q366" s="146"/>
    </row>
    <row r="367">
      <c r="A367" s="146"/>
      <c r="B367" s="127"/>
      <c r="C367" s="146"/>
      <c r="D367" s="146"/>
      <c r="E367" s="146"/>
      <c r="F367" s="146"/>
      <c r="G367" s="146"/>
      <c r="H367" s="146"/>
      <c r="I367" s="146"/>
      <c r="J367" s="146"/>
      <c r="K367" s="146"/>
      <c r="L367" s="146"/>
      <c r="M367" s="146"/>
      <c r="N367" s="146"/>
      <c r="O367" s="146"/>
      <c r="P367" s="146"/>
      <c r="Q367" s="146"/>
    </row>
    <row r="368">
      <c r="A368" s="146"/>
      <c r="B368" s="127"/>
      <c r="C368" s="146"/>
      <c r="D368" s="146"/>
      <c r="E368" s="146"/>
      <c r="F368" s="146"/>
      <c r="G368" s="146"/>
      <c r="H368" s="146"/>
      <c r="I368" s="146"/>
      <c r="J368" s="146"/>
      <c r="K368" s="146"/>
      <c r="L368" s="146"/>
      <c r="M368" s="146"/>
      <c r="N368" s="146"/>
      <c r="O368" s="146"/>
      <c r="P368" s="146"/>
      <c r="Q368" s="146"/>
    </row>
    <row r="369">
      <c r="A369" s="146"/>
      <c r="B369" s="127"/>
      <c r="C369" s="146"/>
      <c r="D369" s="146"/>
      <c r="E369" s="146"/>
      <c r="F369" s="146"/>
      <c r="G369" s="146"/>
      <c r="H369" s="146"/>
      <c r="I369" s="146"/>
      <c r="J369" s="146"/>
      <c r="K369" s="146"/>
      <c r="L369" s="146"/>
      <c r="M369" s="146"/>
      <c r="N369" s="146"/>
      <c r="O369" s="146"/>
      <c r="P369" s="146"/>
      <c r="Q369" s="146"/>
    </row>
    <row r="370">
      <c r="A370" s="146"/>
      <c r="B370" s="127"/>
      <c r="C370" s="146"/>
      <c r="D370" s="146"/>
      <c r="E370" s="146"/>
      <c r="F370" s="146"/>
      <c r="G370" s="146"/>
      <c r="H370" s="146"/>
      <c r="I370" s="146"/>
      <c r="J370" s="146"/>
      <c r="K370" s="146"/>
      <c r="L370" s="146"/>
      <c r="M370" s="146"/>
      <c r="N370" s="146"/>
      <c r="O370" s="146"/>
      <c r="P370" s="146"/>
      <c r="Q370" s="146"/>
    </row>
    <row r="371">
      <c r="A371" s="146"/>
      <c r="B371" s="127"/>
      <c r="C371" s="146"/>
      <c r="D371" s="146"/>
      <c r="E371" s="146"/>
      <c r="F371" s="146"/>
      <c r="G371" s="146"/>
      <c r="H371" s="146"/>
      <c r="I371" s="146"/>
      <c r="J371" s="146"/>
      <c r="K371" s="146"/>
      <c r="L371" s="146"/>
      <c r="M371" s="146"/>
      <c r="N371" s="146"/>
      <c r="O371" s="146"/>
      <c r="P371" s="146"/>
      <c r="Q371" s="146"/>
    </row>
    <row r="372">
      <c r="A372" s="146"/>
      <c r="B372" s="127"/>
      <c r="C372" s="146"/>
      <c r="D372" s="146"/>
      <c r="E372" s="146"/>
      <c r="F372" s="146"/>
      <c r="G372" s="146"/>
      <c r="H372" s="146"/>
      <c r="I372" s="146"/>
      <c r="J372" s="146"/>
      <c r="K372" s="146"/>
      <c r="L372" s="146"/>
      <c r="M372" s="146"/>
      <c r="N372" s="146"/>
      <c r="O372" s="146"/>
      <c r="P372" s="146"/>
      <c r="Q372" s="146"/>
    </row>
    <row r="373">
      <c r="A373" s="146"/>
      <c r="B373" s="127"/>
      <c r="C373" s="146"/>
      <c r="D373" s="146"/>
      <c r="E373" s="146"/>
      <c r="F373" s="146"/>
      <c r="G373" s="146"/>
      <c r="H373" s="146"/>
      <c r="I373" s="146"/>
      <c r="J373" s="146"/>
      <c r="K373" s="146"/>
      <c r="L373" s="146"/>
      <c r="M373" s="146"/>
      <c r="N373" s="146"/>
      <c r="O373" s="146"/>
      <c r="P373" s="146"/>
      <c r="Q373" s="146"/>
    </row>
    <row r="374">
      <c r="A374" s="146"/>
      <c r="B374" s="127"/>
      <c r="C374" s="146"/>
      <c r="D374" s="146"/>
      <c r="E374" s="146"/>
      <c r="F374" s="146"/>
      <c r="G374" s="146"/>
      <c r="H374" s="146"/>
      <c r="I374" s="146"/>
      <c r="J374" s="146"/>
      <c r="K374" s="146"/>
      <c r="L374" s="146"/>
      <c r="M374" s="146"/>
      <c r="N374" s="146"/>
      <c r="O374" s="146"/>
      <c r="P374" s="146"/>
      <c r="Q374" s="146"/>
    </row>
    <row r="375">
      <c r="A375" s="146"/>
      <c r="B375" s="127"/>
      <c r="C375" s="146"/>
      <c r="D375" s="146"/>
      <c r="E375" s="146"/>
      <c r="F375" s="146"/>
      <c r="G375" s="146"/>
      <c r="H375" s="146"/>
      <c r="I375" s="146"/>
      <c r="J375" s="146"/>
      <c r="K375" s="146"/>
      <c r="L375" s="146"/>
      <c r="M375" s="146"/>
      <c r="N375" s="146"/>
      <c r="O375" s="146"/>
      <c r="P375" s="146"/>
      <c r="Q375" s="146"/>
    </row>
    <row r="376">
      <c r="A376" s="146"/>
      <c r="B376" s="127"/>
      <c r="C376" s="146"/>
      <c r="D376" s="146"/>
      <c r="E376" s="146"/>
      <c r="F376" s="146"/>
      <c r="G376" s="146"/>
      <c r="H376" s="146"/>
      <c r="I376" s="146"/>
      <c r="J376" s="146"/>
      <c r="K376" s="146"/>
      <c r="L376" s="146"/>
      <c r="M376" s="146"/>
      <c r="N376" s="146"/>
      <c r="O376" s="146"/>
      <c r="P376" s="146"/>
      <c r="Q376" s="146"/>
    </row>
    <row r="377">
      <c r="A377" s="146"/>
      <c r="B377" s="127"/>
      <c r="C377" s="146"/>
      <c r="D377" s="146"/>
      <c r="E377" s="146"/>
      <c r="F377" s="146"/>
      <c r="G377" s="146"/>
      <c r="H377" s="146"/>
      <c r="I377" s="146"/>
      <c r="J377" s="146"/>
      <c r="K377" s="146"/>
      <c r="L377" s="146"/>
      <c r="M377" s="146"/>
      <c r="N377" s="146"/>
      <c r="O377" s="146"/>
      <c r="P377" s="146"/>
      <c r="Q377" s="146"/>
    </row>
    <row r="378">
      <c r="A378" s="146"/>
      <c r="B378" s="127"/>
      <c r="C378" s="146"/>
      <c r="D378" s="146"/>
      <c r="E378" s="146"/>
      <c r="F378" s="146"/>
      <c r="G378" s="146"/>
      <c r="H378" s="146"/>
      <c r="I378" s="146"/>
      <c r="J378" s="146"/>
      <c r="K378" s="146"/>
      <c r="L378" s="146"/>
      <c r="M378" s="146"/>
      <c r="N378" s="146"/>
      <c r="O378" s="146"/>
      <c r="P378" s="146"/>
      <c r="Q378" s="146"/>
    </row>
    <row r="379">
      <c r="A379" s="146"/>
      <c r="B379" s="127"/>
      <c r="C379" s="146"/>
      <c r="D379" s="146"/>
      <c r="E379" s="146"/>
      <c r="F379" s="146"/>
      <c r="G379" s="146"/>
      <c r="H379" s="146"/>
      <c r="I379" s="146"/>
      <c r="J379" s="146"/>
      <c r="K379" s="146"/>
      <c r="L379" s="146"/>
      <c r="M379" s="146"/>
      <c r="N379" s="146"/>
      <c r="O379" s="146"/>
      <c r="P379" s="146"/>
      <c r="Q379" s="146"/>
    </row>
    <row r="380">
      <c r="A380" s="146"/>
      <c r="B380" s="127"/>
      <c r="C380" s="146"/>
      <c r="D380" s="146"/>
      <c r="E380" s="146"/>
      <c r="F380" s="146"/>
      <c r="G380" s="146"/>
      <c r="H380" s="146"/>
      <c r="I380" s="146"/>
      <c r="J380" s="146"/>
      <c r="K380" s="146"/>
      <c r="L380" s="146"/>
      <c r="M380" s="146"/>
      <c r="N380" s="146"/>
      <c r="O380" s="146"/>
      <c r="P380" s="146"/>
      <c r="Q380" s="146"/>
    </row>
    <row r="381">
      <c r="A381" s="146"/>
      <c r="B381" s="127"/>
      <c r="C381" s="146"/>
      <c r="D381" s="146"/>
      <c r="E381" s="146"/>
      <c r="F381" s="146"/>
      <c r="G381" s="146"/>
      <c r="H381" s="146"/>
      <c r="I381" s="146"/>
      <c r="J381" s="146"/>
      <c r="K381" s="146"/>
      <c r="L381" s="146"/>
      <c r="M381" s="146"/>
      <c r="N381" s="146"/>
      <c r="O381" s="146"/>
      <c r="P381" s="146"/>
      <c r="Q381" s="146"/>
    </row>
    <row r="382">
      <c r="A382" s="146"/>
      <c r="B382" s="127"/>
      <c r="C382" s="146"/>
      <c r="D382" s="146"/>
      <c r="E382" s="146"/>
      <c r="F382" s="146"/>
      <c r="G382" s="146"/>
      <c r="H382" s="146"/>
      <c r="I382" s="146"/>
      <c r="J382" s="146"/>
      <c r="K382" s="146"/>
      <c r="L382" s="146"/>
      <c r="M382" s="146"/>
      <c r="N382" s="146"/>
      <c r="O382" s="146"/>
      <c r="P382" s="146"/>
      <c r="Q382" s="146"/>
    </row>
    <row r="383">
      <c r="A383" s="146"/>
      <c r="B383" s="127"/>
      <c r="C383" s="146"/>
      <c r="D383" s="146"/>
      <c r="E383" s="146"/>
      <c r="F383" s="146"/>
      <c r="G383" s="146"/>
      <c r="H383" s="146"/>
      <c r="I383" s="146"/>
      <c r="J383" s="146"/>
      <c r="K383" s="146"/>
      <c r="L383" s="146"/>
      <c r="M383" s="146"/>
      <c r="N383" s="146"/>
      <c r="O383" s="146"/>
      <c r="P383" s="146"/>
      <c r="Q383" s="146"/>
    </row>
    <row r="384">
      <c r="A384" s="146"/>
      <c r="B384" s="127"/>
      <c r="C384" s="146"/>
      <c r="D384" s="146"/>
      <c r="E384" s="146"/>
      <c r="F384" s="146"/>
      <c r="G384" s="146"/>
      <c r="H384" s="146"/>
      <c r="I384" s="146"/>
      <c r="J384" s="146"/>
      <c r="K384" s="146"/>
      <c r="L384" s="146"/>
      <c r="M384" s="146"/>
      <c r="N384" s="146"/>
      <c r="O384" s="146"/>
      <c r="P384" s="146"/>
      <c r="Q384" s="146"/>
    </row>
    <row r="385">
      <c r="A385" s="146"/>
      <c r="B385" s="127"/>
      <c r="C385" s="146"/>
      <c r="D385" s="146"/>
      <c r="E385" s="146"/>
      <c r="F385" s="146"/>
      <c r="G385" s="146"/>
      <c r="H385" s="146"/>
      <c r="I385" s="146"/>
      <c r="J385" s="146"/>
      <c r="K385" s="146"/>
      <c r="L385" s="146"/>
      <c r="M385" s="146"/>
      <c r="N385" s="146"/>
      <c r="O385" s="146"/>
      <c r="P385" s="146"/>
      <c r="Q385" s="146"/>
    </row>
    <row r="386">
      <c r="A386" s="146"/>
      <c r="B386" s="127"/>
      <c r="C386" s="146"/>
      <c r="D386" s="146"/>
      <c r="E386" s="146"/>
      <c r="F386" s="146"/>
      <c r="G386" s="146"/>
      <c r="H386" s="146"/>
      <c r="I386" s="146"/>
      <c r="J386" s="146"/>
      <c r="K386" s="146"/>
      <c r="L386" s="146"/>
      <c r="M386" s="146"/>
      <c r="N386" s="146"/>
      <c r="O386" s="146"/>
      <c r="P386" s="146"/>
      <c r="Q386" s="146"/>
    </row>
    <row r="387">
      <c r="A387" s="146"/>
      <c r="B387" s="127"/>
      <c r="C387" s="146"/>
      <c r="D387" s="146"/>
      <c r="E387" s="146"/>
      <c r="F387" s="146"/>
      <c r="G387" s="146"/>
      <c r="H387" s="146"/>
      <c r="I387" s="146"/>
      <c r="J387" s="146"/>
      <c r="K387" s="146"/>
      <c r="L387" s="146"/>
      <c r="M387" s="146"/>
      <c r="N387" s="146"/>
      <c r="O387" s="146"/>
      <c r="P387" s="146"/>
      <c r="Q387" s="146"/>
    </row>
    <row r="388">
      <c r="A388" s="146"/>
      <c r="B388" s="127"/>
      <c r="C388" s="146"/>
      <c r="D388" s="146"/>
      <c r="E388" s="146"/>
      <c r="F388" s="146"/>
      <c r="G388" s="146"/>
      <c r="H388" s="146"/>
      <c r="I388" s="146"/>
      <c r="J388" s="146"/>
      <c r="K388" s="146"/>
      <c r="L388" s="146"/>
      <c r="M388" s="146"/>
      <c r="N388" s="146"/>
      <c r="O388" s="146"/>
      <c r="P388" s="146"/>
      <c r="Q388" s="146"/>
    </row>
    <row r="389">
      <c r="A389" s="146"/>
      <c r="B389" s="127"/>
      <c r="C389" s="146"/>
      <c r="D389" s="146"/>
      <c r="E389" s="146"/>
      <c r="F389" s="146"/>
      <c r="G389" s="146"/>
      <c r="H389" s="146"/>
      <c r="I389" s="146"/>
      <c r="J389" s="146"/>
      <c r="K389" s="146"/>
      <c r="L389" s="146"/>
      <c r="M389" s="146"/>
      <c r="N389" s="146"/>
      <c r="O389" s="146"/>
      <c r="P389" s="146"/>
      <c r="Q389" s="146"/>
    </row>
    <row r="390">
      <c r="A390" s="146"/>
      <c r="B390" s="127"/>
      <c r="C390" s="146"/>
      <c r="D390" s="146"/>
      <c r="E390" s="146"/>
      <c r="F390" s="146"/>
      <c r="G390" s="146"/>
      <c r="H390" s="146"/>
      <c r="I390" s="146"/>
      <c r="J390" s="146"/>
      <c r="K390" s="146"/>
      <c r="L390" s="146"/>
      <c r="M390" s="146"/>
      <c r="N390" s="146"/>
      <c r="O390" s="146"/>
      <c r="P390" s="146"/>
      <c r="Q390" s="146"/>
    </row>
    <row r="391">
      <c r="A391" s="146"/>
      <c r="B391" s="127"/>
      <c r="C391" s="146"/>
      <c r="D391" s="146"/>
      <c r="E391" s="146"/>
      <c r="F391" s="146"/>
      <c r="G391" s="146"/>
      <c r="H391" s="146"/>
      <c r="I391" s="146"/>
      <c r="J391" s="146"/>
      <c r="K391" s="146"/>
      <c r="L391" s="146"/>
      <c r="M391" s="146"/>
      <c r="N391" s="146"/>
      <c r="O391" s="146"/>
      <c r="P391" s="146"/>
      <c r="Q391" s="146"/>
    </row>
    <row r="392">
      <c r="A392" s="146"/>
      <c r="B392" s="127"/>
      <c r="C392" s="146"/>
      <c r="D392" s="146"/>
      <c r="E392" s="146"/>
      <c r="F392" s="146"/>
      <c r="G392" s="146"/>
      <c r="H392" s="146"/>
      <c r="I392" s="146"/>
      <c r="J392" s="146"/>
      <c r="K392" s="146"/>
      <c r="L392" s="146"/>
      <c r="M392" s="146"/>
      <c r="N392" s="146"/>
      <c r="O392" s="146"/>
      <c r="P392" s="146"/>
      <c r="Q392" s="146"/>
    </row>
    <row r="393">
      <c r="A393" s="146"/>
      <c r="B393" s="127"/>
      <c r="C393" s="146"/>
      <c r="D393" s="146"/>
      <c r="E393" s="146"/>
      <c r="F393" s="146"/>
      <c r="G393" s="146"/>
      <c r="H393" s="146"/>
      <c r="I393" s="146"/>
      <c r="J393" s="146"/>
      <c r="K393" s="146"/>
      <c r="L393" s="146"/>
      <c r="M393" s="146"/>
      <c r="N393" s="146"/>
      <c r="O393" s="146"/>
      <c r="P393" s="146"/>
      <c r="Q393" s="146"/>
    </row>
    <row r="394">
      <c r="A394" s="146"/>
      <c r="B394" s="127"/>
      <c r="C394" s="146"/>
      <c r="D394" s="146"/>
      <c r="E394" s="146"/>
      <c r="F394" s="146"/>
      <c r="G394" s="146"/>
      <c r="H394" s="146"/>
      <c r="I394" s="146"/>
      <c r="J394" s="146"/>
      <c r="K394" s="146"/>
      <c r="L394" s="146"/>
      <c r="M394" s="146"/>
      <c r="N394" s="146"/>
      <c r="O394" s="146"/>
      <c r="P394" s="146"/>
      <c r="Q394" s="146"/>
    </row>
    <row r="395">
      <c r="A395" s="146"/>
      <c r="B395" s="127"/>
      <c r="C395" s="146"/>
      <c r="D395" s="146"/>
      <c r="E395" s="146"/>
      <c r="F395" s="146"/>
      <c r="G395" s="146"/>
      <c r="H395" s="146"/>
      <c r="I395" s="146"/>
      <c r="J395" s="146"/>
      <c r="K395" s="146"/>
      <c r="L395" s="146"/>
      <c r="M395" s="146"/>
      <c r="N395" s="146"/>
      <c r="O395" s="146"/>
      <c r="P395" s="146"/>
      <c r="Q395" s="146"/>
    </row>
    <row r="396">
      <c r="A396" s="146"/>
      <c r="B396" s="127"/>
      <c r="C396" s="146"/>
      <c r="D396" s="146"/>
      <c r="E396" s="146"/>
      <c r="F396" s="146"/>
      <c r="G396" s="146"/>
      <c r="H396" s="146"/>
      <c r="I396" s="146"/>
      <c r="J396" s="146"/>
      <c r="K396" s="146"/>
      <c r="L396" s="146"/>
      <c r="M396" s="146"/>
      <c r="N396" s="146"/>
      <c r="O396" s="146"/>
      <c r="P396" s="146"/>
      <c r="Q396" s="146"/>
    </row>
    <row r="397">
      <c r="A397" s="146"/>
      <c r="B397" s="127"/>
      <c r="C397" s="146"/>
      <c r="D397" s="146"/>
      <c r="E397" s="146"/>
      <c r="F397" s="146"/>
      <c r="G397" s="146"/>
      <c r="H397" s="146"/>
      <c r="I397" s="146"/>
      <c r="J397" s="146"/>
      <c r="K397" s="146"/>
      <c r="L397" s="146"/>
      <c r="M397" s="146"/>
      <c r="N397" s="146"/>
      <c r="O397" s="146"/>
      <c r="P397" s="146"/>
      <c r="Q397" s="146"/>
    </row>
    <row r="398">
      <c r="A398" s="146"/>
      <c r="B398" s="127"/>
      <c r="C398" s="146"/>
      <c r="D398" s="146"/>
      <c r="E398" s="146"/>
      <c r="F398" s="146"/>
      <c r="G398" s="146"/>
      <c r="H398" s="146"/>
      <c r="I398" s="146"/>
      <c r="J398" s="146"/>
      <c r="K398" s="146"/>
      <c r="L398" s="146"/>
      <c r="M398" s="146"/>
      <c r="N398" s="146"/>
      <c r="O398" s="146"/>
      <c r="P398" s="146"/>
      <c r="Q398" s="146"/>
    </row>
    <row r="399">
      <c r="A399" s="146"/>
      <c r="B399" s="127"/>
      <c r="C399" s="146"/>
      <c r="D399" s="146"/>
      <c r="E399" s="146"/>
      <c r="F399" s="146"/>
      <c r="G399" s="146"/>
      <c r="H399" s="146"/>
      <c r="I399" s="146"/>
      <c r="J399" s="146"/>
      <c r="K399" s="146"/>
      <c r="L399" s="146"/>
      <c r="M399" s="146"/>
      <c r="N399" s="146"/>
      <c r="O399" s="146"/>
      <c r="P399" s="146"/>
      <c r="Q399" s="146"/>
    </row>
    <row r="400">
      <c r="A400" s="146"/>
      <c r="B400" s="127"/>
      <c r="C400" s="146"/>
      <c r="D400" s="146"/>
      <c r="E400" s="146"/>
      <c r="F400" s="146"/>
      <c r="G400" s="146"/>
      <c r="H400" s="146"/>
      <c r="I400" s="146"/>
      <c r="J400" s="146"/>
      <c r="K400" s="146"/>
      <c r="L400" s="146"/>
      <c r="M400" s="146"/>
      <c r="N400" s="146"/>
      <c r="O400" s="146"/>
      <c r="P400" s="146"/>
      <c r="Q400" s="146"/>
    </row>
    <row r="401">
      <c r="A401" s="146"/>
      <c r="B401" s="127"/>
      <c r="C401" s="146"/>
      <c r="D401" s="146"/>
      <c r="E401" s="146"/>
      <c r="F401" s="146"/>
      <c r="G401" s="146"/>
      <c r="H401" s="146"/>
      <c r="I401" s="146"/>
      <c r="J401" s="146"/>
      <c r="K401" s="146"/>
      <c r="L401" s="146"/>
      <c r="M401" s="146"/>
      <c r="N401" s="146"/>
      <c r="O401" s="146"/>
      <c r="P401" s="146"/>
      <c r="Q401" s="146"/>
    </row>
    <row r="402">
      <c r="A402" s="146"/>
      <c r="B402" s="127"/>
      <c r="C402" s="146"/>
      <c r="D402" s="146"/>
      <c r="E402" s="146"/>
      <c r="F402" s="146"/>
      <c r="G402" s="146"/>
      <c r="H402" s="146"/>
      <c r="I402" s="146"/>
      <c r="J402" s="146"/>
      <c r="K402" s="146"/>
      <c r="L402" s="146"/>
      <c r="M402" s="146"/>
      <c r="N402" s="146"/>
      <c r="O402" s="146"/>
      <c r="P402" s="146"/>
      <c r="Q402" s="146"/>
    </row>
    <row r="403">
      <c r="A403" s="146"/>
      <c r="B403" s="127"/>
      <c r="C403" s="146"/>
      <c r="D403" s="146"/>
      <c r="E403" s="146"/>
      <c r="F403" s="146"/>
      <c r="G403" s="146"/>
      <c r="H403" s="146"/>
      <c r="I403" s="146"/>
      <c r="J403" s="146"/>
      <c r="K403" s="146"/>
      <c r="L403" s="146"/>
      <c r="M403" s="146"/>
      <c r="N403" s="146"/>
      <c r="O403" s="146"/>
      <c r="P403" s="146"/>
      <c r="Q403" s="146"/>
    </row>
    <row r="404">
      <c r="A404" s="146"/>
      <c r="B404" s="127"/>
      <c r="C404" s="146"/>
      <c r="D404" s="146"/>
      <c r="E404" s="146"/>
      <c r="F404" s="146"/>
      <c r="G404" s="146"/>
      <c r="H404" s="146"/>
      <c r="I404" s="146"/>
      <c r="J404" s="146"/>
      <c r="K404" s="146"/>
      <c r="L404" s="146"/>
      <c r="M404" s="146"/>
      <c r="N404" s="146"/>
      <c r="O404" s="146"/>
      <c r="P404" s="146"/>
      <c r="Q404" s="146"/>
    </row>
    <row r="405">
      <c r="A405" s="146"/>
      <c r="B405" s="127"/>
      <c r="C405" s="146"/>
      <c r="D405" s="146"/>
      <c r="E405" s="146"/>
      <c r="F405" s="146"/>
      <c r="G405" s="146"/>
      <c r="H405" s="146"/>
      <c r="I405" s="146"/>
      <c r="J405" s="146"/>
      <c r="K405" s="146"/>
      <c r="L405" s="146"/>
      <c r="M405" s="146"/>
      <c r="N405" s="146"/>
      <c r="O405" s="146"/>
      <c r="P405" s="146"/>
      <c r="Q405" s="146"/>
    </row>
    <row r="406">
      <c r="A406" s="146"/>
      <c r="B406" s="127"/>
      <c r="C406" s="146"/>
      <c r="D406" s="146"/>
      <c r="E406" s="146"/>
      <c r="F406" s="146"/>
      <c r="G406" s="146"/>
      <c r="H406" s="146"/>
      <c r="I406" s="146"/>
      <c r="J406" s="146"/>
      <c r="K406" s="146"/>
      <c r="L406" s="146"/>
      <c r="M406" s="146"/>
      <c r="N406" s="146"/>
      <c r="O406" s="146"/>
      <c r="P406" s="146"/>
      <c r="Q406" s="146"/>
    </row>
    <row r="407">
      <c r="A407" s="146"/>
      <c r="B407" s="127"/>
      <c r="C407" s="146"/>
      <c r="D407" s="146"/>
      <c r="E407" s="146"/>
      <c r="F407" s="146"/>
      <c r="G407" s="146"/>
      <c r="H407" s="146"/>
      <c r="I407" s="146"/>
      <c r="J407" s="146"/>
      <c r="K407" s="146"/>
      <c r="L407" s="146"/>
      <c r="M407" s="146"/>
      <c r="N407" s="146"/>
      <c r="O407" s="146"/>
      <c r="P407" s="146"/>
      <c r="Q407" s="146"/>
    </row>
    <row r="408">
      <c r="A408" s="146"/>
      <c r="B408" s="127"/>
      <c r="C408" s="146"/>
      <c r="D408" s="146"/>
      <c r="E408" s="146"/>
      <c r="F408" s="146"/>
      <c r="G408" s="146"/>
      <c r="H408" s="146"/>
      <c r="I408" s="146"/>
      <c r="J408" s="146"/>
      <c r="K408" s="146"/>
      <c r="L408" s="146"/>
      <c r="M408" s="146"/>
      <c r="N408" s="146"/>
      <c r="O408" s="146"/>
      <c r="P408" s="146"/>
      <c r="Q408" s="146"/>
    </row>
    <row r="409">
      <c r="A409" s="146"/>
      <c r="B409" s="127"/>
      <c r="C409" s="146"/>
      <c r="D409" s="146"/>
      <c r="E409" s="146"/>
      <c r="F409" s="146"/>
      <c r="G409" s="146"/>
      <c r="H409" s="146"/>
      <c r="I409" s="146"/>
      <c r="J409" s="146"/>
      <c r="K409" s="146"/>
      <c r="L409" s="146"/>
      <c r="M409" s="146"/>
      <c r="N409" s="146"/>
      <c r="O409" s="146"/>
      <c r="P409" s="146"/>
      <c r="Q409" s="146"/>
    </row>
    <row r="410">
      <c r="A410" s="146"/>
      <c r="B410" s="127"/>
      <c r="C410" s="146"/>
      <c r="D410" s="146"/>
      <c r="E410" s="146"/>
      <c r="F410" s="146"/>
      <c r="G410" s="146"/>
      <c r="H410" s="146"/>
      <c r="I410" s="146"/>
      <c r="J410" s="146"/>
      <c r="K410" s="146"/>
      <c r="L410" s="146"/>
      <c r="M410" s="146"/>
      <c r="N410" s="146"/>
      <c r="O410" s="146"/>
      <c r="P410" s="146"/>
      <c r="Q410" s="146"/>
    </row>
    <row r="411">
      <c r="A411" s="146"/>
      <c r="B411" s="127"/>
      <c r="C411" s="146"/>
      <c r="D411" s="146"/>
      <c r="E411" s="146"/>
      <c r="F411" s="146"/>
      <c r="G411" s="146"/>
      <c r="H411" s="146"/>
      <c r="I411" s="146"/>
      <c r="J411" s="146"/>
      <c r="K411" s="146"/>
      <c r="L411" s="146"/>
      <c r="M411" s="146"/>
      <c r="N411" s="146"/>
      <c r="O411" s="146"/>
      <c r="P411" s="146"/>
      <c r="Q411" s="146"/>
    </row>
    <row r="412">
      <c r="A412" s="146"/>
      <c r="B412" s="127"/>
      <c r="C412" s="146"/>
      <c r="D412" s="146"/>
      <c r="E412" s="146"/>
      <c r="F412" s="146"/>
      <c r="G412" s="146"/>
      <c r="H412" s="146"/>
      <c r="I412" s="146"/>
      <c r="J412" s="146"/>
      <c r="K412" s="146"/>
      <c r="L412" s="146"/>
      <c r="M412" s="146"/>
      <c r="N412" s="146"/>
      <c r="O412" s="146"/>
      <c r="P412" s="146"/>
      <c r="Q412" s="146"/>
    </row>
    <row r="413">
      <c r="A413" s="146"/>
      <c r="B413" s="127"/>
      <c r="C413" s="146"/>
      <c r="D413" s="146"/>
      <c r="E413" s="146"/>
      <c r="F413" s="146"/>
      <c r="G413" s="146"/>
      <c r="H413" s="146"/>
      <c r="I413" s="146"/>
      <c r="J413" s="146"/>
      <c r="K413" s="146"/>
      <c r="L413" s="146"/>
      <c r="M413" s="146"/>
      <c r="N413" s="146"/>
      <c r="O413" s="146"/>
      <c r="P413" s="146"/>
      <c r="Q413" s="146"/>
    </row>
    <row r="414">
      <c r="A414" s="146"/>
      <c r="B414" s="127"/>
      <c r="C414" s="146"/>
      <c r="D414" s="146"/>
      <c r="E414" s="146"/>
      <c r="F414" s="146"/>
      <c r="G414" s="146"/>
      <c r="H414" s="146"/>
      <c r="I414" s="146"/>
      <c r="J414" s="146"/>
      <c r="K414" s="146"/>
      <c r="L414" s="146"/>
      <c r="M414" s="146"/>
      <c r="N414" s="146"/>
      <c r="O414" s="146"/>
      <c r="P414" s="146"/>
      <c r="Q414" s="146"/>
    </row>
    <row r="415">
      <c r="A415" s="146"/>
      <c r="B415" s="127"/>
      <c r="C415" s="146"/>
      <c r="D415" s="146"/>
      <c r="E415" s="146"/>
      <c r="F415" s="146"/>
      <c r="G415" s="146"/>
      <c r="H415" s="146"/>
      <c r="I415" s="146"/>
      <c r="J415" s="146"/>
      <c r="K415" s="146"/>
      <c r="L415" s="146"/>
      <c r="M415" s="146"/>
      <c r="N415" s="146"/>
      <c r="O415" s="146"/>
      <c r="P415" s="146"/>
      <c r="Q415" s="146"/>
    </row>
    <row r="416">
      <c r="A416" s="146"/>
      <c r="B416" s="127"/>
      <c r="C416" s="146"/>
      <c r="D416" s="146"/>
      <c r="E416" s="146"/>
      <c r="F416" s="146"/>
      <c r="G416" s="146"/>
      <c r="H416" s="146"/>
      <c r="I416" s="146"/>
      <c r="J416" s="146"/>
      <c r="K416" s="146"/>
      <c r="L416" s="146"/>
      <c r="M416" s="146"/>
      <c r="N416" s="146"/>
      <c r="O416" s="146"/>
      <c r="P416" s="146"/>
      <c r="Q416" s="146"/>
    </row>
    <row r="417">
      <c r="A417" s="146"/>
      <c r="B417" s="127"/>
      <c r="C417" s="146"/>
      <c r="D417" s="146"/>
      <c r="E417" s="146"/>
      <c r="F417" s="146"/>
      <c r="G417" s="146"/>
      <c r="H417" s="146"/>
      <c r="I417" s="146"/>
      <c r="J417" s="146"/>
      <c r="K417" s="146"/>
      <c r="L417" s="146"/>
      <c r="M417" s="146"/>
      <c r="N417" s="146"/>
      <c r="O417" s="146"/>
      <c r="P417" s="146"/>
      <c r="Q417" s="146"/>
    </row>
    <row r="418">
      <c r="A418" s="146"/>
      <c r="B418" s="127"/>
      <c r="C418" s="146"/>
      <c r="D418" s="146"/>
      <c r="E418" s="146"/>
      <c r="F418" s="146"/>
      <c r="G418" s="146"/>
      <c r="H418" s="146"/>
      <c r="I418" s="146"/>
      <c r="J418" s="146"/>
      <c r="K418" s="146"/>
      <c r="L418" s="146"/>
      <c r="M418" s="146"/>
      <c r="N418" s="146"/>
      <c r="O418" s="146"/>
      <c r="P418" s="146"/>
      <c r="Q418" s="146"/>
    </row>
    <row r="419">
      <c r="A419" s="146"/>
      <c r="B419" s="127"/>
      <c r="C419" s="146"/>
      <c r="D419" s="146"/>
      <c r="E419" s="146"/>
      <c r="F419" s="146"/>
      <c r="G419" s="146"/>
      <c r="H419" s="146"/>
      <c r="I419" s="146"/>
      <c r="J419" s="146"/>
      <c r="K419" s="146"/>
      <c r="L419" s="146"/>
      <c r="M419" s="146"/>
      <c r="N419" s="146"/>
      <c r="O419" s="146"/>
      <c r="P419" s="146"/>
      <c r="Q419" s="146"/>
    </row>
    <row r="420">
      <c r="A420" s="146"/>
      <c r="B420" s="127"/>
      <c r="C420" s="146"/>
      <c r="D420" s="146"/>
      <c r="E420" s="146"/>
      <c r="F420" s="146"/>
      <c r="G420" s="146"/>
      <c r="H420" s="146"/>
      <c r="I420" s="146"/>
      <c r="J420" s="146"/>
      <c r="K420" s="146"/>
      <c r="L420" s="146"/>
      <c r="M420" s="146"/>
      <c r="N420" s="146"/>
      <c r="O420" s="146"/>
      <c r="P420" s="146"/>
      <c r="Q420" s="146"/>
    </row>
    <row r="421">
      <c r="A421" s="146"/>
      <c r="B421" s="127"/>
      <c r="C421" s="146"/>
      <c r="D421" s="146"/>
      <c r="E421" s="146"/>
      <c r="F421" s="146"/>
      <c r="G421" s="146"/>
      <c r="H421" s="146"/>
      <c r="I421" s="146"/>
      <c r="J421" s="146"/>
      <c r="K421" s="146"/>
      <c r="L421" s="146"/>
      <c r="M421" s="146"/>
      <c r="N421" s="146"/>
      <c r="O421" s="146"/>
      <c r="P421" s="146"/>
      <c r="Q421" s="146"/>
    </row>
    <row r="422">
      <c r="A422" s="146"/>
      <c r="B422" s="127"/>
      <c r="C422" s="146"/>
      <c r="D422" s="146"/>
      <c r="E422" s="146"/>
      <c r="F422" s="146"/>
      <c r="G422" s="146"/>
      <c r="H422" s="146"/>
      <c r="I422" s="146"/>
      <c r="J422" s="146"/>
      <c r="K422" s="146"/>
      <c r="L422" s="146"/>
      <c r="M422" s="146"/>
      <c r="N422" s="146"/>
      <c r="O422" s="146"/>
      <c r="P422" s="146"/>
      <c r="Q422" s="146"/>
    </row>
    <row r="423">
      <c r="A423" s="146"/>
      <c r="B423" s="127"/>
      <c r="C423" s="146"/>
      <c r="D423" s="146"/>
      <c r="E423" s="146"/>
      <c r="F423" s="146"/>
      <c r="G423" s="146"/>
      <c r="H423" s="146"/>
      <c r="I423" s="146"/>
      <c r="J423" s="146"/>
      <c r="K423" s="146"/>
      <c r="L423" s="146"/>
      <c r="M423" s="146"/>
      <c r="N423" s="146"/>
      <c r="O423" s="146"/>
      <c r="P423" s="146"/>
      <c r="Q423" s="146"/>
    </row>
    <row r="424">
      <c r="A424" s="146"/>
      <c r="B424" s="127"/>
      <c r="C424" s="146"/>
      <c r="D424" s="146"/>
      <c r="E424" s="146"/>
      <c r="F424" s="146"/>
      <c r="G424" s="146"/>
      <c r="H424" s="146"/>
      <c r="I424" s="146"/>
      <c r="J424" s="146"/>
      <c r="K424" s="146"/>
      <c r="L424" s="146"/>
      <c r="M424" s="146"/>
      <c r="N424" s="146"/>
      <c r="O424" s="146"/>
      <c r="P424" s="146"/>
      <c r="Q424" s="146"/>
    </row>
    <row r="425">
      <c r="A425" s="146"/>
      <c r="B425" s="127"/>
      <c r="C425" s="146"/>
      <c r="D425" s="146"/>
      <c r="E425" s="146"/>
      <c r="F425" s="146"/>
      <c r="G425" s="146"/>
      <c r="H425" s="146"/>
      <c r="I425" s="146"/>
      <c r="J425" s="146"/>
      <c r="K425" s="146"/>
      <c r="L425" s="146"/>
      <c r="M425" s="146"/>
      <c r="N425" s="146"/>
      <c r="O425" s="146"/>
      <c r="P425" s="146"/>
      <c r="Q425" s="146"/>
    </row>
    <row r="426">
      <c r="A426" s="146"/>
      <c r="B426" s="127"/>
      <c r="C426" s="146"/>
      <c r="D426" s="146"/>
      <c r="E426" s="146"/>
      <c r="F426" s="146"/>
      <c r="G426" s="146"/>
      <c r="H426" s="146"/>
      <c r="I426" s="146"/>
      <c r="J426" s="146"/>
      <c r="K426" s="146"/>
      <c r="L426" s="146"/>
      <c r="M426" s="146"/>
      <c r="N426" s="146"/>
      <c r="O426" s="146"/>
      <c r="P426" s="146"/>
      <c r="Q426" s="146"/>
    </row>
    <row r="427">
      <c r="A427" s="146"/>
      <c r="B427" s="127"/>
      <c r="C427" s="146"/>
      <c r="D427" s="146"/>
      <c r="E427" s="146"/>
      <c r="F427" s="146"/>
      <c r="G427" s="146"/>
      <c r="H427" s="146"/>
      <c r="I427" s="146"/>
      <c r="J427" s="146"/>
      <c r="K427" s="146"/>
      <c r="L427" s="146"/>
      <c r="M427" s="146"/>
      <c r="N427" s="146"/>
      <c r="O427" s="146"/>
      <c r="P427" s="146"/>
      <c r="Q427" s="146"/>
    </row>
    <row r="428">
      <c r="A428" s="146"/>
      <c r="B428" s="127"/>
      <c r="C428" s="146"/>
      <c r="D428" s="146"/>
      <c r="E428" s="146"/>
      <c r="F428" s="146"/>
      <c r="G428" s="146"/>
      <c r="H428" s="146"/>
      <c r="I428" s="146"/>
      <c r="J428" s="146"/>
      <c r="K428" s="146"/>
      <c r="L428" s="146"/>
      <c r="M428" s="146"/>
      <c r="N428" s="146"/>
      <c r="O428" s="146"/>
      <c r="P428" s="146"/>
      <c r="Q428" s="146"/>
    </row>
    <row r="429">
      <c r="A429" s="146"/>
      <c r="B429" s="127"/>
      <c r="C429" s="146"/>
      <c r="D429" s="146"/>
      <c r="E429" s="146"/>
      <c r="F429" s="146"/>
      <c r="G429" s="146"/>
      <c r="H429" s="146"/>
      <c r="I429" s="146"/>
      <c r="J429" s="146"/>
      <c r="K429" s="146"/>
      <c r="L429" s="146"/>
      <c r="M429" s="146"/>
      <c r="N429" s="146"/>
      <c r="O429" s="146"/>
      <c r="P429" s="146"/>
      <c r="Q429" s="146"/>
    </row>
    <row r="430">
      <c r="A430" s="146"/>
      <c r="B430" s="127"/>
      <c r="C430" s="146"/>
      <c r="D430" s="146"/>
      <c r="E430" s="146"/>
      <c r="F430" s="146"/>
      <c r="G430" s="146"/>
      <c r="H430" s="146"/>
      <c r="I430" s="146"/>
      <c r="J430" s="146"/>
      <c r="K430" s="146"/>
      <c r="L430" s="146"/>
      <c r="M430" s="146"/>
      <c r="N430" s="146"/>
      <c r="O430" s="146"/>
      <c r="P430" s="146"/>
      <c r="Q430" s="146"/>
    </row>
    <row r="431">
      <c r="A431" s="146"/>
      <c r="B431" s="127"/>
      <c r="C431" s="146"/>
      <c r="D431" s="146"/>
      <c r="E431" s="146"/>
      <c r="F431" s="146"/>
      <c r="G431" s="146"/>
      <c r="H431" s="146"/>
      <c r="I431" s="146"/>
      <c r="J431" s="146"/>
      <c r="K431" s="146"/>
      <c r="L431" s="146"/>
      <c r="M431" s="146"/>
      <c r="N431" s="146"/>
      <c r="O431" s="146"/>
      <c r="P431" s="146"/>
      <c r="Q431" s="146"/>
    </row>
    <row r="432">
      <c r="A432" s="146"/>
      <c r="B432" s="127"/>
      <c r="C432" s="146"/>
      <c r="D432" s="146"/>
      <c r="E432" s="146"/>
      <c r="F432" s="146"/>
      <c r="G432" s="146"/>
      <c r="H432" s="146"/>
      <c r="I432" s="146"/>
      <c r="J432" s="146"/>
      <c r="K432" s="146"/>
      <c r="L432" s="146"/>
      <c r="M432" s="146"/>
      <c r="N432" s="146"/>
      <c r="O432" s="146"/>
      <c r="P432" s="146"/>
      <c r="Q432" s="146"/>
    </row>
    <row r="433">
      <c r="A433" s="146"/>
      <c r="B433" s="127"/>
      <c r="C433" s="146"/>
      <c r="D433" s="146"/>
      <c r="E433" s="146"/>
      <c r="F433" s="146"/>
      <c r="G433" s="146"/>
      <c r="H433" s="146"/>
      <c r="I433" s="146"/>
      <c r="J433" s="146"/>
      <c r="K433" s="146"/>
      <c r="L433" s="146"/>
      <c r="M433" s="146"/>
      <c r="N433" s="146"/>
      <c r="O433" s="146"/>
      <c r="P433" s="146"/>
      <c r="Q433" s="146"/>
    </row>
    <row r="434">
      <c r="A434" s="146"/>
      <c r="B434" s="127"/>
      <c r="C434" s="146"/>
      <c r="D434" s="146"/>
      <c r="E434" s="146"/>
      <c r="F434" s="146"/>
      <c r="G434" s="146"/>
      <c r="H434" s="146"/>
      <c r="I434" s="146"/>
      <c r="J434" s="146"/>
      <c r="K434" s="146"/>
      <c r="L434" s="146"/>
      <c r="M434" s="146"/>
      <c r="N434" s="146"/>
      <c r="O434" s="146"/>
      <c r="P434" s="146"/>
      <c r="Q434" s="146"/>
    </row>
    <row r="435">
      <c r="A435" s="146"/>
      <c r="B435" s="127"/>
      <c r="C435" s="146"/>
      <c r="D435" s="146"/>
      <c r="E435" s="146"/>
      <c r="F435" s="146"/>
      <c r="G435" s="146"/>
      <c r="H435" s="146"/>
      <c r="I435" s="146"/>
      <c r="J435" s="146"/>
      <c r="K435" s="146"/>
      <c r="L435" s="146"/>
      <c r="M435" s="146"/>
      <c r="N435" s="146"/>
      <c r="O435" s="146"/>
      <c r="P435" s="146"/>
      <c r="Q435" s="146"/>
    </row>
    <row r="436">
      <c r="A436" s="146"/>
      <c r="B436" s="127"/>
      <c r="C436" s="146"/>
      <c r="D436" s="146"/>
      <c r="E436" s="146"/>
      <c r="F436" s="146"/>
      <c r="G436" s="146"/>
      <c r="H436" s="146"/>
      <c r="I436" s="146"/>
      <c r="J436" s="146"/>
      <c r="K436" s="146"/>
      <c r="L436" s="146"/>
      <c r="M436" s="146"/>
      <c r="N436" s="146"/>
      <c r="O436" s="146"/>
      <c r="P436" s="146"/>
      <c r="Q436" s="146"/>
    </row>
    <row r="437">
      <c r="A437" s="146"/>
      <c r="B437" s="127"/>
      <c r="C437" s="146"/>
      <c r="D437" s="146"/>
      <c r="E437" s="146"/>
      <c r="F437" s="146"/>
      <c r="G437" s="146"/>
      <c r="H437" s="146"/>
      <c r="I437" s="146"/>
      <c r="J437" s="146"/>
      <c r="K437" s="146"/>
      <c r="L437" s="146"/>
      <c r="M437" s="146"/>
      <c r="N437" s="146"/>
      <c r="O437" s="146"/>
      <c r="P437" s="146"/>
      <c r="Q437" s="146"/>
    </row>
    <row r="438">
      <c r="A438" s="146"/>
      <c r="B438" s="127"/>
      <c r="C438" s="146"/>
      <c r="D438" s="146"/>
      <c r="E438" s="146"/>
      <c r="F438" s="146"/>
      <c r="G438" s="146"/>
      <c r="H438" s="146"/>
      <c r="I438" s="146"/>
      <c r="J438" s="146"/>
      <c r="K438" s="146"/>
      <c r="L438" s="146"/>
      <c r="M438" s="146"/>
      <c r="N438" s="146"/>
      <c r="O438" s="146"/>
      <c r="P438" s="146"/>
      <c r="Q438" s="146"/>
    </row>
    <row r="439">
      <c r="A439" s="146"/>
      <c r="B439" s="127"/>
      <c r="C439" s="146"/>
      <c r="D439" s="146"/>
      <c r="E439" s="146"/>
      <c r="F439" s="146"/>
      <c r="G439" s="146"/>
      <c r="H439" s="146"/>
      <c r="I439" s="146"/>
      <c r="J439" s="146"/>
      <c r="K439" s="146"/>
      <c r="L439" s="146"/>
      <c r="M439" s="146"/>
      <c r="N439" s="146"/>
      <c r="O439" s="146"/>
      <c r="P439" s="146"/>
      <c r="Q439" s="146"/>
    </row>
    <row r="440">
      <c r="A440" s="146"/>
      <c r="B440" s="127"/>
      <c r="C440" s="146"/>
      <c r="D440" s="146"/>
      <c r="E440" s="146"/>
      <c r="F440" s="146"/>
      <c r="G440" s="146"/>
      <c r="H440" s="146"/>
      <c r="I440" s="146"/>
      <c r="J440" s="146"/>
      <c r="K440" s="146"/>
      <c r="L440" s="146"/>
      <c r="M440" s="146"/>
      <c r="N440" s="146"/>
      <c r="O440" s="146"/>
      <c r="P440" s="146"/>
      <c r="Q440" s="146"/>
    </row>
    <row r="441">
      <c r="A441" s="146"/>
      <c r="B441" s="127"/>
      <c r="C441" s="146"/>
      <c r="D441" s="146"/>
      <c r="E441" s="146"/>
      <c r="F441" s="146"/>
      <c r="G441" s="146"/>
      <c r="H441" s="146"/>
      <c r="I441" s="146"/>
      <c r="J441" s="146"/>
      <c r="K441" s="146"/>
      <c r="L441" s="146"/>
      <c r="M441" s="146"/>
      <c r="N441" s="146"/>
      <c r="O441" s="146"/>
      <c r="P441" s="146"/>
      <c r="Q441" s="146"/>
    </row>
    <row r="442">
      <c r="A442" s="146"/>
      <c r="B442" s="127"/>
      <c r="C442" s="146"/>
      <c r="D442" s="146"/>
      <c r="E442" s="146"/>
      <c r="F442" s="146"/>
      <c r="G442" s="146"/>
      <c r="H442" s="146"/>
      <c r="I442" s="146"/>
      <c r="J442" s="146"/>
      <c r="K442" s="146"/>
      <c r="L442" s="146"/>
      <c r="M442" s="146"/>
      <c r="N442" s="146"/>
      <c r="O442" s="146"/>
      <c r="P442" s="146"/>
      <c r="Q442" s="146"/>
    </row>
    <row r="443">
      <c r="A443" s="146"/>
      <c r="B443" s="127"/>
      <c r="C443" s="146"/>
      <c r="D443" s="146"/>
      <c r="E443" s="146"/>
      <c r="F443" s="146"/>
      <c r="G443" s="146"/>
      <c r="H443" s="146"/>
      <c r="I443" s="146"/>
      <c r="J443" s="146"/>
      <c r="K443" s="146"/>
      <c r="L443" s="146"/>
      <c r="M443" s="146"/>
      <c r="N443" s="146"/>
      <c r="O443" s="146"/>
      <c r="P443" s="146"/>
      <c r="Q443" s="146"/>
    </row>
    <row r="444">
      <c r="A444" s="146"/>
      <c r="B444" s="127"/>
      <c r="C444" s="146"/>
      <c r="D444" s="146"/>
      <c r="E444" s="146"/>
      <c r="F444" s="146"/>
      <c r="G444" s="146"/>
      <c r="H444" s="146"/>
      <c r="I444" s="146"/>
      <c r="J444" s="146"/>
      <c r="K444" s="146"/>
      <c r="L444" s="146"/>
      <c r="M444" s="146"/>
      <c r="N444" s="146"/>
      <c r="O444" s="146"/>
      <c r="P444" s="146"/>
      <c r="Q444" s="146"/>
    </row>
    <row r="445">
      <c r="A445" s="146"/>
      <c r="B445" s="127"/>
      <c r="C445" s="146"/>
      <c r="D445" s="146"/>
      <c r="E445" s="146"/>
      <c r="F445" s="146"/>
      <c r="G445" s="146"/>
      <c r="H445" s="146"/>
      <c r="I445" s="146"/>
      <c r="J445" s="146"/>
      <c r="K445" s="146"/>
      <c r="L445" s="146"/>
      <c r="M445" s="146"/>
      <c r="N445" s="146"/>
      <c r="O445" s="146"/>
      <c r="P445" s="146"/>
      <c r="Q445" s="146"/>
    </row>
    <row r="446">
      <c r="A446" s="146"/>
      <c r="B446" s="127"/>
      <c r="C446" s="146"/>
      <c r="D446" s="146"/>
      <c r="E446" s="146"/>
      <c r="F446" s="146"/>
      <c r="G446" s="146"/>
      <c r="H446" s="146"/>
      <c r="I446" s="146"/>
      <c r="J446" s="146"/>
      <c r="K446" s="146"/>
      <c r="L446" s="146"/>
      <c r="M446" s="146"/>
      <c r="N446" s="146"/>
      <c r="O446" s="146"/>
      <c r="P446" s="146"/>
      <c r="Q446" s="146"/>
    </row>
    <row r="447">
      <c r="A447" s="146"/>
      <c r="B447" s="127"/>
      <c r="C447" s="146"/>
      <c r="D447" s="146"/>
      <c r="E447" s="146"/>
      <c r="F447" s="146"/>
      <c r="G447" s="146"/>
      <c r="H447" s="146"/>
      <c r="I447" s="146"/>
      <c r="J447" s="146"/>
      <c r="K447" s="146"/>
      <c r="L447" s="146"/>
      <c r="M447" s="146"/>
      <c r="N447" s="146"/>
      <c r="O447" s="146"/>
      <c r="P447" s="146"/>
      <c r="Q447" s="146"/>
    </row>
    <row r="448">
      <c r="A448" s="146"/>
      <c r="B448" s="127"/>
      <c r="C448" s="146"/>
      <c r="D448" s="146"/>
      <c r="E448" s="146"/>
      <c r="F448" s="146"/>
      <c r="G448" s="146"/>
      <c r="H448" s="146"/>
      <c r="I448" s="146"/>
      <c r="J448" s="146"/>
      <c r="K448" s="146"/>
      <c r="L448" s="146"/>
      <c r="M448" s="146"/>
      <c r="N448" s="146"/>
      <c r="O448" s="146"/>
      <c r="P448" s="146"/>
      <c r="Q448" s="146"/>
    </row>
    <row r="449">
      <c r="A449" s="146"/>
      <c r="B449" s="127"/>
      <c r="C449" s="146"/>
      <c r="D449" s="146"/>
      <c r="E449" s="146"/>
      <c r="F449" s="146"/>
      <c r="G449" s="146"/>
      <c r="H449" s="146"/>
      <c r="I449" s="146"/>
      <c r="J449" s="146"/>
      <c r="K449" s="146"/>
      <c r="L449" s="146"/>
      <c r="M449" s="146"/>
      <c r="N449" s="146"/>
      <c r="O449" s="146"/>
      <c r="P449" s="146"/>
      <c r="Q449" s="146"/>
    </row>
    <row r="450">
      <c r="A450" s="146"/>
      <c r="B450" s="127"/>
      <c r="C450" s="146"/>
      <c r="D450" s="146"/>
      <c r="E450" s="146"/>
      <c r="F450" s="146"/>
      <c r="G450" s="146"/>
      <c r="H450" s="146"/>
      <c r="I450" s="146"/>
      <c r="J450" s="146"/>
      <c r="K450" s="146"/>
      <c r="L450" s="146"/>
      <c r="M450" s="146"/>
      <c r="N450" s="146"/>
      <c r="O450" s="146"/>
      <c r="P450" s="146"/>
      <c r="Q450" s="146"/>
    </row>
    <row r="451">
      <c r="A451" s="146"/>
      <c r="B451" s="127"/>
      <c r="C451" s="146"/>
      <c r="D451" s="146"/>
      <c r="E451" s="146"/>
      <c r="F451" s="146"/>
      <c r="G451" s="146"/>
      <c r="H451" s="146"/>
      <c r="I451" s="146"/>
      <c r="J451" s="146"/>
      <c r="K451" s="146"/>
      <c r="L451" s="146"/>
      <c r="M451" s="146"/>
      <c r="N451" s="146"/>
      <c r="O451" s="146"/>
      <c r="P451" s="146"/>
      <c r="Q451" s="146"/>
    </row>
    <row r="452">
      <c r="A452" s="146"/>
      <c r="B452" s="127"/>
      <c r="C452" s="146"/>
      <c r="D452" s="146"/>
      <c r="E452" s="146"/>
      <c r="F452" s="146"/>
      <c r="G452" s="146"/>
      <c r="H452" s="146"/>
      <c r="I452" s="146"/>
      <c r="J452" s="146"/>
      <c r="K452" s="146"/>
      <c r="L452" s="146"/>
      <c r="M452" s="146"/>
      <c r="N452" s="146"/>
      <c r="O452" s="146"/>
      <c r="P452" s="146"/>
      <c r="Q452" s="146"/>
    </row>
    <row r="453">
      <c r="A453" s="146"/>
      <c r="B453" s="127"/>
      <c r="C453" s="146"/>
      <c r="D453" s="146"/>
      <c r="E453" s="146"/>
      <c r="F453" s="146"/>
      <c r="G453" s="146"/>
      <c r="H453" s="146"/>
      <c r="I453" s="146"/>
      <c r="J453" s="146"/>
      <c r="K453" s="146"/>
      <c r="L453" s="146"/>
      <c r="M453" s="146"/>
      <c r="N453" s="146"/>
      <c r="O453" s="146"/>
      <c r="P453" s="146"/>
      <c r="Q453" s="146"/>
    </row>
    <row r="454">
      <c r="A454" s="146"/>
      <c r="B454" s="127"/>
      <c r="C454" s="146"/>
      <c r="D454" s="146"/>
      <c r="E454" s="146"/>
      <c r="F454" s="146"/>
      <c r="G454" s="146"/>
      <c r="H454" s="146"/>
      <c r="I454" s="146"/>
      <c r="J454" s="146"/>
      <c r="K454" s="146"/>
      <c r="L454" s="146"/>
      <c r="M454" s="146"/>
      <c r="N454" s="146"/>
      <c r="O454" s="146"/>
      <c r="P454" s="146"/>
      <c r="Q454" s="146"/>
    </row>
    <row r="455">
      <c r="A455" s="146"/>
      <c r="B455" s="127"/>
      <c r="C455" s="146"/>
      <c r="D455" s="146"/>
      <c r="E455" s="146"/>
      <c r="F455" s="146"/>
      <c r="G455" s="146"/>
      <c r="H455" s="146"/>
      <c r="I455" s="146"/>
      <c r="J455" s="146"/>
      <c r="K455" s="146"/>
      <c r="L455" s="146"/>
      <c r="M455" s="146"/>
      <c r="N455" s="146"/>
      <c r="O455" s="146"/>
      <c r="P455" s="146"/>
      <c r="Q455" s="146"/>
    </row>
    <row r="456">
      <c r="A456" s="146"/>
      <c r="B456" s="127"/>
      <c r="C456" s="146"/>
      <c r="D456" s="146"/>
      <c r="E456" s="146"/>
      <c r="F456" s="146"/>
      <c r="G456" s="146"/>
      <c r="H456" s="146"/>
      <c r="I456" s="146"/>
      <c r="J456" s="146"/>
      <c r="K456" s="146"/>
      <c r="L456" s="146"/>
      <c r="M456" s="146"/>
      <c r="N456" s="146"/>
      <c r="O456" s="146"/>
      <c r="P456" s="146"/>
      <c r="Q456" s="146"/>
    </row>
    <row r="457">
      <c r="A457" s="146"/>
      <c r="B457" s="127"/>
      <c r="C457" s="146"/>
      <c r="D457" s="146"/>
      <c r="E457" s="146"/>
      <c r="F457" s="146"/>
      <c r="G457" s="146"/>
      <c r="H457" s="146"/>
      <c r="I457" s="146"/>
      <c r="J457" s="146"/>
      <c r="K457" s="146"/>
      <c r="L457" s="146"/>
      <c r="M457" s="146"/>
      <c r="N457" s="146"/>
      <c r="O457" s="146"/>
      <c r="P457" s="146"/>
      <c r="Q457" s="146"/>
    </row>
    <row r="458">
      <c r="A458" s="146"/>
      <c r="B458" s="127"/>
      <c r="C458" s="146"/>
      <c r="D458" s="146"/>
      <c r="E458" s="146"/>
      <c r="F458" s="146"/>
      <c r="G458" s="146"/>
      <c r="H458" s="146"/>
      <c r="I458" s="146"/>
      <c r="J458" s="146"/>
      <c r="K458" s="146"/>
      <c r="L458" s="146"/>
      <c r="M458" s="146"/>
      <c r="N458" s="146"/>
      <c r="O458" s="146"/>
      <c r="P458" s="146"/>
      <c r="Q458" s="146"/>
    </row>
    <row r="459">
      <c r="A459" s="146"/>
      <c r="B459" s="127"/>
      <c r="C459" s="146"/>
      <c r="D459" s="146"/>
      <c r="E459" s="146"/>
      <c r="F459" s="146"/>
      <c r="G459" s="146"/>
      <c r="H459" s="146"/>
      <c r="I459" s="146"/>
      <c r="J459" s="146"/>
      <c r="K459" s="146"/>
      <c r="L459" s="146"/>
      <c r="M459" s="146"/>
      <c r="N459" s="146"/>
      <c r="O459" s="146"/>
      <c r="P459" s="146"/>
      <c r="Q459" s="146"/>
    </row>
    <row r="460">
      <c r="A460" s="146"/>
      <c r="B460" s="127"/>
      <c r="C460" s="146"/>
      <c r="D460" s="146"/>
      <c r="E460" s="146"/>
      <c r="F460" s="146"/>
      <c r="G460" s="146"/>
      <c r="H460" s="146"/>
      <c r="I460" s="146"/>
      <c r="J460" s="146"/>
      <c r="K460" s="146"/>
      <c r="L460" s="146"/>
      <c r="M460" s="146"/>
      <c r="N460" s="146"/>
      <c r="O460" s="146"/>
      <c r="P460" s="146"/>
      <c r="Q460" s="146"/>
    </row>
    <row r="461">
      <c r="A461" s="146"/>
      <c r="B461" s="127"/>
      <c r="C461" s="146"/>
      <c r="D461" s="146"/>
      <c r="E461" s="146"/>
      <c r="F461" s="146"/>
      <c r="G461" s="146"/>
      <c r="H461" s="146"/>
      <c r="I461" s="146"/>
      <c r="J461" s="146"/>
      <c r="K461" s="146"/>
      <c r="L461" s="146"/>
      <c r="M461" s="146"/>
      <c r="N461" s="146"/>
      <c r="O461" s="146"/>
      <c r="P461" s="146"/>
      <c r="Q461" s="146"/>
    </row>
    <row r="462">
      <c r="A462" s="146"/>
      <c r="B462" s="127"/>
      <c r="C462" s="146"/>
      <c r="D462" s="146"/>
      <c r="E462" s="146"/>
      <c r="F462" s="146"/>
      <c r="G462" s="146"/>
      <c r="H462" s="146"/>
      <c r="I462" s="146"/>
      <c r="J462" s="146"/>
      <c r="K462" s="146"/>
      <c r="L462" s="146"/>
      <c r="M462" s="146"/>
      <c r="N462" s="146"/>
      <c r="O462" s="146"/>
      <c r="P462" s="146"/>
      <c r="Q462" s="146"/>
    </row>
    <row r="463">
      <c r="A463" s="146"/>
      <c r="B463" s="127"/>
      <c r="C463" s="146"/>
      <c r="D463" s="146"/>
      <c r="E463" s="146"/>
      <c r="F463" s="146"/>
      <c r="G463" s="146"/>
      <c r="H463" s="146"/>
      <c r="I463" s="146"/>
      <c r="J463" s="146"/>
      <c r="K463" s="146"/>
      <c r="L463" s="146"/>
      <c r="M463" s="146"/>
      <c r="N463" s="146"/>
      <c r="O463" s="146"/>
      <c r="P463" s="146"/>
      <c r="Q463" s="146"/>
    </row>
    <row r="464">
      <c r="A464" s="146"/>
      <c r="B464" s="127"/>
      <c r="C464" s="146"/>
      <c r="D464" s="146"/>
      <c r="E464" s="146"/>
      <c r="F464" s="146"/>
      <c r="G464" s="146"/>
      <c r="H464" s="146"/>
      <c r="I464" s="146"/>
      <c r="J464" s="146"/>
      <c r="K464" s="146"/>
      <c r="L464" s="146"/>
      <c r="M464" s="146"/>
      <c r="N464" s="146"/>
      <c r="O464" s="146"/>
      <c r="P464" s="146"/>
      <c r="Q464" s="146"/>
    </row>
    <row r="465">
      <c r="A465" s="146"/>
      <c r="B465" s="127"/>
      <c r="C465" s="146"/>
      <c r="D465" s="146"/>
      <c r="E465" s="146"/>
      <c r="F465" s="146"/>
      <c r="G465" s="146"/>
      <c r="H465" s="146"/>
      <c r="I465" s="146"/>
      <c r="J465" s="146"/>
      <c r="K465" s="146"/>
      <c r="L465" s="146"/>
      <c r="M465" s="146"/>
      <c r="N465" s="146"/>
      <c r="O465" s="146"/>
      <c r="P465" s="146"/>
      <c r="Q465" s="146"/>
    </row>
    <row r="466">
      <c r="A466" s="146"/>
      <c r="B466" s="127"/>
      <c r="C466" s="146"/>
      <c r="D466" s="146"/>
      <c r="E466" s="146"/>
      <c r="F466" s="146"/>
      <c r="G466" s="146"/>
      <c r="H466" s="146"/>
      <c r="I466" s="146"/>
      <c r="J466" s="146"/>
      <c r="K466" s="146"/>
      <c r="L466" s="146"/>
      <c r="M466" s="146"/>
      <c r="N466" s="146"/>
      <c r="O466" s="146"/>
      <c r="P466" s="146"/>
      <c r="Q466" s="146"/>
    </row>
    <row r="467">
      <c r="A467" s="146"/>
      <c r="B467" s="127"/>
      <c r="C467" s="146"/>
      <c r="D467" s="146"/>
      <c r="E467" s="146"/>
      <c r="F467" s="146"/>
      <c r="G467" s="146"/>
      <c r="H467" s="146"/>
      <c r="I467" s="146"/>
      <c r="J467" s="146"/>
      <c r="K467" s="146"/>
      <c r="L467" s="146"/>
      <c r="M467" s="146"/>
      <c r="N467" s="146"/>
      <c r="O467" s="146"/>
      <c r="P467" s="146"/>
      <c r="Q467" s="146"/>
    </row>
    <row r="468">
      <c r="A468" s="146"/>
      <c r="B468" s="127"/>
      <c r="C468" s="146"/>
      <c r="D468" s="146"/>
      <c r="E468" s="146"/>
      <c r="F468" s="146"/>
      <c r="G468" s="146"/>
      <c r="H468" s="146"/>
      <c r="I468" s="146"/>
      <c r="J468" s="146"/>
      <c r="K468" s="146"/>
      <c r="L468" s="146"/>
      <c r="M468" s="146"/>
      <c r="N468" s="146"/>
      <c r="O468" s="146"/>
      <c r="P468" s="146"/>
      <c r="Q468" s="146"/>
    </row>
    <row r="469">
      <c r="A469" s="146"/>
      <c r="B469" s="127"/>
      <c r="C469" s="146"/>
      <c r="D469" s="146"/>
      <c r="E469" s="146"/>
      <c r="F469" s="146"/>
      <c r="G469" s="146"/>
      <c r="H469" s="146"/>
      <c r="I469" s="146"/>
      <c r="J469" s="146"/>
      <c r="K469" s="146"/>
      <c r="L469" s="146"/>
      <c r="M469" s="146"/>
      <c r="N469" s="146"/>
      <c r="O469" s="146"/>
      <c r="P469" s="146"/>
      <c r="Q469" s="146"/>
    </row>
    <row r="470">
      <c r="A470" s="146"/>
      <c r="B470" s="127"/>
      <c r="C470" s="146"/>
      <c r="D470" s="146"/>
      <c r="E470" s="146"/>
      <c r="F470" s="146"/>
      <c r="G470" s="146"/>
      <c r="H470" s="146"/>
      <c r="I470" s="146"/>
      <c r="J470" s="146"/>
      <c r="K470" s="146"/>
      <c r="L470" s="146"/>
      <c r="M470" s="146"/>
      <c r="N470" s="146"/>
      <c r="O470" s="146"/>
      <c r="P470" s="146"/>
      <c r="Q470" s="146"/>
    </row>
    <row r="471">
      <c r="A471" s="146"/>
      <c r="B471" s="127"/>
      <c r="C471" s="146"/>
      <c r="D471" s="146"/>
      <c r="E471" s="146"/>
      <c r="F471" s="146"/>
      <c r="G471" s="146"/>
      <c r="H471" s="146"/>
      <c r="I471" s="146"/>
      <c r="J471" s="146"/>
      <c r="K471" s="146"/>
      <c r="L471" s="146"/>
      <c r="M471" s="146"/>
      <c r="N471" s="146"/>
      <c r="O471" s="146"/>
      <c r="P471" s="146"/>
      <c r="Q471" s="146"/>
    </row>
    <row r="472">
      <c r="A472" s="146"/>
      <c r="B472" s="127"/>
      <c r="C472" s="146"/>
      <c r="D472" s="146"/>
      <c r="E472" s="146"/>
      <c r="F472" s="146"/>
      <c r="G472" s="146"/>
      <c r="H472" s="146"/>
      <c r="I472" s="146"/>
      <c r="J472" s="146"/>
      <c r="K472" s="146"/>
      <c r="L472" s="146"/>
      <c r="M472" s="146"/>
      <c r="N472" s="146"/>
      <c r="O472" s="146"/>
      <c r="P472" s="146"/>
      <c r="Q472" s="146"/>
    </row>
    <row r="473">
      <c r="A473" s="146"/>
      <c r="B473" s="127"/>
      <c r="C473" s="146"/>
      <c r="D473" s="146"/>
      <c r="E473" s="146"/>
      <c r="F473" s="146"/>
      <c r="G473" s="146"/>
      <c r="H473" s="146"/>
      <c r="I473" s="146"/>
      <c r="J473" s="146"/>
      <c r="K473" s="146"/>
      <c r="L473" s="146"/>
      <c r="M473" s="146"/>
      <c r="N473" s="146"/>
      <c r="O473" s="146"/>
      <c r="P473" s="146"/>
      <c r="Q473" s="146"/>
    </row>
    <row r="474">
      <c r="A474" s="146"/>
      <c r="B474" s="127"/>
      <c r="C474" s="146"/>
      <c r="D474" s="146"/>
      <c r="E474" s="146"/>
      <c r="F474" s="146"/>
      <c r="G474" s="146"/>
      <c r="H474" s="146"/>
      <c r="I474" s="146"/>
      <c r="J474" s="146"/>
      <c r="K474" s="146"/>
      <c r="L474" s="146"/>
      <c r="M474" s="146"/>
      <c r="N474" s="146"/>
      <c r="O474" s="146"/>
      <c r="P474" s="146"/>
      <c r="Q474" s="146"/>
    </row>
    <row r="475">
      <c r="A475" s="146"/>
      <c r="B475" s="127"/>
      <c r="C475" s="146"/>
      <c r="D475" s="146"/>
      <c r="E475" s="146"/>
      <c r="F475" s="146"/>
      <c r="G475" s="146"/>
      <c r="H475" s="146"/>
      <c r="I475" s="146"/>
      <c r="J475" s="146"/>
      <c r="K475" s="146"/>
      <c r="L475" s="146"/>
      <c r="M475" s="146"/>
      <c r="N475" s="146"/>
      <c r="O475" s="146"/>
      <c r="P475" s="146"/>
      <c r="Q475" s="146"/>
    </row>
    <row r="476">
      <c r="A476" s="146"/>
      <c r="B476" s="127"/>
      <c r="C476" s="146"/>
      <c r="D476" s="146"/>
      <c r="E476" s="146"/>
      <c r="F476" s="146"/>
      <c r="G476" s="146"/>
      <c r="H476" s="146"/>
      <c r="I476" s="146"/>
      <c r="J476" s="146"/>
      <c r="K476" s="146"/>
      <c r="L476" s="146"/>
      <c r="M476" s="146"/>
      <c r="N476" s="146"/>
      <c r="O476" s="146"/>
      <c r="P476" s="146"/>
      <c r="Q476" s="146"/>
    </row>
    <row r="477">
      <c r="A477" s="146"/>
      <c r="B477" s="127"/>
      <c r="C477" s="146"/>
      <c r="D477" s="146"/>
      <c r="E477" s="146"/>
      <c r="F477" s="146"/>
      <c r="G477" s="146"/>
      <c r="H477" s="146"/>
      <c r="I477" s="146"/>
      <c r="J477" s="146"/>
      <c r="K477" s="146"/>
      <c r="L477" s="146"/>
      <c r="M477" s="146"/>
      <c r="N477" s="146"/>
      <c r="O477" s="146"/>
      <c r="P477" s="146"/>
      <c r="Q477" s="146"/>
    </row>
    <row r="478">
      <c r="A478" s="146"/>
      <c r="B478" s="127"/>
      <c r="C478" s="146"/>
      <c r="D478" s="146"/>
      <c r="E478" s="146"/>
      <c r="F478" s="146"/>
      <c r="G478" s="146"/>
      <c r="H478" s="146"/>
      <c r="I478" s="146"/>
      <c r="J478" s="146"/>
      <c r="K478" s="146"/>
      <c r="L478" s="146"/>
      <c r="M478" s="146"/>
      <c r="N478" s="146"/>
      <c r="O478" s="146"/>
      <c r="P478" s="146"/>
      <c r="Q478" s="146"/>
    </row>
    <row r="479">
      <c r="A479" s="146"/>
      <c r="B479" s="127"/>
      <c r="C479" s="146"/>
      <c r="D479" s="146"/>
      <c r="E479" s="146"/>
      <c r="F479" s="146"/>
      <c r="G479" s="146"/>
      <c r="H479" s="146"/>
      <c r="I479" s="146"/>
      <c r="J479" s="146"/>
      <c r="K479" s="146"/>
      <c r="L479" s="146"/>
      <c r="M479" s="146"/>
      <c r="N479" s="146"/>
      <c r="O479" s="146"/>
      <c r="P479" s="146"/>
      <c r="Q479" s="146"/>
    </row>
    <row r="480">
      <c r="A480" s="146"/>
      <c r="B480" s="127"/>
      <c r="C480" s="146"/>
      <c r="D480" s="146"/>
      <c r="E480" s="146"/>
      <c r="F480" s="146"/>
      <c r="G480" s="146"/>
      <c r="H480" s="146"/>
      <c r="I480" s="146"/>
      <c r="J480" s="146"/>
      <c r="K480" s="146"/>
      <c r="L480" s="146"/>
      <c r="M480" s="146"/>
      <c r="N480" s="146"/>
      <c r="O480" s="146"/>
      <c r="P480" s="146"/>
      <c r="Q480" s="146"/>
    </row>
    <row r="481">
      <c r="A481" s="146"/>
      <c r="B481" s="127"/>
      <c r="C481" s="146"/>
      <c r="D481" s="146"/>
      <c r="E481" s="146"/>
      <c r="F481" s="146"/>
      <c r="G481" s="146"/>
      <c r="H481" s="146"/>
      <c r="I481" s="146"/>
      <c r="J481" s="146"/>
      <c r="K481" s="146"/>
      <c r="L481" s="146"/>
      <c r="M481" s="146"/>
      <c r="N481" s="146"/>
      <c r="O481" s="146"/>
      <c r="P481" s="146"/>
      <c r="Q481" s="146"/>
    </row>
    <row r="482">
      <c r="A482" s="146"/>
      <c r="B482" s="127"/>
      <c r="C482" s="146"/>
      <c r="D482" s="146"/>
      <c r="E482" s="146"/>
      <c r="F482" s="146"/>
      <c r="G482" s="146"/>
      <c r="H482" s="146"/>
      <c r="I482" s="146"/>
      <c r="J482" s="146"/>
      <c r="K482" s="146"/>
      <c r="L482" s="146"/>
      <c r="M482" s="146"/>
      <c r="N482" s="146"/>
      <c r="O482" s="146"/>
      <c r="P482" s="146"/>
      <c r="Q482" s="146"/>
    </row>
    <row r="483">
      <c r="A483" s="146"/>
      <c r="B483" s="127"/>
      <c r="C483" s="146"/>
      <c r="D483" s="146"/>
      <c r="E483" s="146"/>
      <c r="F483" s="146"/>
      <c r="G483" s="146"/>
      <c r="H483" s="146"/>
      <c r="I483" s="146"/>
      <c r="J483" s="146"/>
      <c r="K483" s="146"/>
      <c r="L483" s="146"/>
      <c r="M483" s="146"/>
      <c r="N483" s="146"/>
      <c r="O483" s="146"/>
      <c r="P483" s="146"/>
      <c r="Q483" s="146"/>
    </row>
    <row r="484">
      <c r="A484" s="146"/>
      <c r="B484" s="127"/>
      <c r="C484" s="146"/>
      <c r="D484" s="146"/>
      <c r="E484" s="146"/>
      <c r="F484" s="146"/>
      <c r="G484" s="146"/>
      <c r="H484" s="146"/>
      <c r="I484" s="146"/>
      <c r="J484" s="146"/>
      <c r="K484" s="146"/>
      <c r="L484" s="146"/>
      <c r="M484" s="146"/>
      <c r="N484" s="146"/>
      <c r="O484" s="146"/>
      <c r="P484" s="146"/>
      <c r="Q484" s="146"/>
    </row>
    <row r="485">
      <c r="A485" s="146"/>
      <c r="B485" s="127"/>
      <c r="C485" s="146"/>
      <c r="D485" s="146"/>
      <c r="E485" s="146"/>
      <c r="F485" s="146"/>
      <c r="G485" s="146"/>
      <c r="H485" s="146"/>
      <c r="I485" s="146"/>
      <c r="J485" s="146"/>
      <c r="K485" s="146"/>
      <c r="L485" s="146"/>
      <c r="M485" s="146"/>
      <c r="N485" s="146"/>
      <c r="O485" s="146"/>
      <c r="P485" s="146"/>
      <c r="Q485" s="146"/>
    </row>
    <row r="486">
      <c r="A486" s="146"/>
      <c r="B486" s="127"/>
      <c r="C486" s="146"/>
      <c r="D486" s="146"/>
      <c r="E486" s="146"/>
      <c r="F486" s="146"/>
      <c r="G486" s="146"/>
      <c r="H486" s="146"/>
      <c r="I486" s="146"/>
      <c r="J486" s="146"/>
      <c r="K486" s="146"/>
      <c r="L486" s="146"/>
      <c r="M486" s="146"/>
      <c r="N486" s="146"/>
      <c r="O486" s="146"/>
      <c r="P486" s="146"/>
      <c r="Q486" s="146"/>
    </row>
    <row r="487">
      <c r="A487" s="146"/>
      <c r="B487" s="127"/>
      <c r="C487" s="146"/>
      <c r="D487" s="146"/>
      <c r="E487" s="146"/>
      <c r="F487" s="146"/>
      <c r="G487" s="146"/>
      <c r="H487" s="146"/>
      <c r="I487" s="146"/>
      <c r="J487" s="146"/>
      <c r="K487" s="146"/>
      <c r="L487" s="146"/>
      <c r="M487" s="146"/>
      <c r="N487" s="146"/>
      <c r="O487" s="146"/>
      <c r="P487" s="146"/>
      <c r="Q487" s="146"/>
    </row>
    <row r="488">
      <c r="A488" s="146"/>
      <c r="B488" s="127"/>
      <c r="C488" s="146"/>
      <c r="D488" s="146"/>
      <c r="E488" s="146"/>
      <c r="F488" s="146"/>
      <c r="G488" s="146"/>
      <c r="H488" s="146"/>
      <c r="I488" s="146"/>
      <c r="J488" s="146"/>
      <c r="K488" s="146"/>
      <c r="L488" s="146"/>
      <c r="M488" s="146"/>
      <c r="N488" s="146"/>
      <c r="O488" s="146"/>
      <c r="P488" s="146"/>
      <c r="Q488" s="146"/>
    </row>
    <row r="489">
      <c r="A489" s="146"/>
      <c r="B489" s="127"/>
      <c r="C489" s="146"/>
      <c r="D489" s="146"/>
      <c r="E489" s="146"/>
      <c r="F489" s="146"/>
      <c r="G489" s="146"/>
      <c r="H489" s="146"/>
      <c r="I489" s="146"/>
      <c r="J489" s="146"/>
      <c r="K489" s="146"/>
      <c r="L489" s="146"/>
      <c r="M489" s="146"/>
      <c r="N489" s="146"/>
      <c r="O489" s="146"/>
      <c r="P489" s="146"/>
      <c r="Q489" s="146"/>
    </row>
    <row r="490">
      <c r="A490" s="146"/>
      <c r="B490" s="127"/>
      <c r="C490" s="146"/>
      <c r="D490" s="146"/>
      <c r="E490" s="146"/>
      <c r="F490" s="146"/>
      <c r="G490" s="146"/>
      <c r="H490" s="146"/>
      <c r="I490" s="146"/>
      <c r="J490" s="146"/>
      <c r="K490" s="146"/>
      <c r="L490" s="146"/>
      <c r="M490" s="146"/>
      <c r="N490" s="146"/>
      <c r="O490" s="146"/>
      <c r="P490" s="146"/>
      <c r="Q490" s="146"/>
    </row>
    <row r="491">
      <c r="A491" s="146"/>
      <c r="B491" s="127"/>
      <c r="C491" s="146"/>
      <c r="D491" s="146"/>
      <c r="E491" s="146"/>
      <c r="F491" s="146"/>
      <c r="G491" s="146"/>
      <c r="H491" s="146"/>
      <c r="I491" s="146"/>
      <c r="J491" s="146"/>
      <c r="K491" s="146"/>
      <c r="L491" s="146"/>
      <c r="M491" s="146"/>
      <c r="N491" s="146"/>
      <c r="O491" s="146"/>
      <c r="P491" s="146"/>
      <c r="Q491" s="146"/>
    </row>
    <row r="492">
      <c r="A492" s="146"/>
      <c r="B492" s="127"/>
      <c r="C492" s="146"/>
      <c r="D492" s="146"/>
      <c r="E492" s="146"/>
      <c r="F492" s="146"/>
      <c r="G492" s="146"/>
      <c r="H492" s="146"/>
      <c r="I492" s="146"/>
      <c r="J492" s="146"/>
      <c r="K492" s="146"/>
      <c r="L492" s="146"/>
      <c r="M492" s="146"/>
      <c r="N492" s="146"/>
      <c r="O492" s="146"/>
      <c r="P492" s="146"/>
      <c r="Q492" s="146"/>
    </row>
    <row r="493">
      <c r="A493" s="146"/>
      <c r="B493" s="127"/>
      <c r="C493" s="146"/>
      <c r="D493" s="146"/>
      <c r="E493" s="146"/>
      <c r="F493" s="146"/>
      <c r="G493" s="146"/>
      <c r="H493" s="146"/>
      <c r="I493" s="146"/>
      <c r="J493" s="146"/>
      <c r="K493" s="146"/>
      <c r="L493" s="146"/>
      <c r="M493" s="146"/>
      <c r="N493" s="146"/>
      <c r="O493" s="146"/>
      <c r="P493" s="146"/>
      <c r="Q493" s="146"/>
    </row>
    <row r="494">
      <c r="A494" s="146"/>
      <c r="B494" s="127"/>
      <c r="C494" s="146"/>
      <c r="D494" s="146"/>
      <c r="E494" s="146"/>
      <c r="F494" s="146"/>
      <c r="G494" s="146"/>
      <c r="H494" s="146"/>
      <c r="I494" s="146"/>
      <c r="J494" s="146"/>
      <c r="K494" s="146"/>
      <c r="L494" s="146"/>
      <c r="M494" s="146"/>
      <c r="N494" s="146"/>
      <c r="O494" s="146"/>
      <c r="P494" s="146"/>
      <c r="Q494" s="146"/>
    </row>
    <row r="495">
      <c r="A495" s="146"/>
      <c r="B495" s="127"/>
      <c r="C495" s="146"/>
      <c r="D495" s="146"/>
      <c r="E495" s="146"/>
      <c r="F495" s="146"/>
      <c r="G495" s="146"/>
      <c r="H495" s="146"/>
      <c r="I495" s="146"/>
      <c r="J495" s="146"/>
      <c r="K495" s="146"/>
      <c r="L495" s="146"/>
      <c r="M495" s="146"/>
      <c r="N495" s="146"/>
      <c r="O495" s="146"/>
      <c r="P495" s="146"/>
      <c r="Q495" s="146"/>
    </row>
    <row r="496">
      <c r="A496" s="146"/>
      <c r="B496" s="127"/>
      <c r="C496" s="146"/>
      <c r="D496" s="146"/>
      <c r="E496" s="146"/>
      <c r="F496" s="146"/>
      <c r="G496" s="146"/>
      <c r="H496" s="146"/>
      <c r="I496" s="146"/>
      <c r="J496" s="146"/>
      <c r="K496" s="146"/>
      <c r="L496" s="146"/>
      <c r="M496" s="146"/>
      <c r="N496" s="146"/>
      <c r="O496" s="146"/>
      <c r="P496" s="146"/>
      <c r="Q496" s="146"/>
    </row>
    <row r="497">
      <c r="A497" s="146"/>
      <c r="B497" s="127"/>
      <c r="C497" s="146"/>
      <c r="D497" s="146"/>
      <c r="E497" s="146"/>
      <c r="F497" s="146"/>
      <c r="G497" s="146"/>
      <c r="H497" s="146"/>
      <c r="I497" s="146"/>
      <c r="J497" s="146"/>
      <c r="K497" s="146"/>
      <c r="L497" s="146"/>
      <c r="M497" s="146"/>
      <c r="N497" s="146"/>
      <c r="O497" s="146"/>
      <c r="P497" s="146"/>
      <c r="Q497" s="146"/>
    </row>
    <row r="498">
      <c r="A498" s="146"/>
      <c r="B498" s="127"/>
      <c r="C498" s="146"/>
      <c r="D498" s="146"/>
      <c r="E498" s="146"/>
      <c r="F498" s="146"/>
      <c r="G498" s="146"/>
      <c r="H498" s="146"/>
      <c r="I498" s="146"/>
      <c r="J498" s="146"/>
      <c r="K498" s="146"/>
      <c r="L498" s="146"/>
      <c r="M498" s="146"/>
      <c r="N498" s="146"/>
      <c r="O498" s="146"/>
      <c r="P498" s="146"/>
      <c r="Q498" s="146"/>
    </row>
    <row r="499">
      <c r="A499" s="146"/>
      <c r="B499" s="127"/>
      <c r="C499" s="146"/>
      <c r="D499" s="146"/>
      <c r="E499" s="146"/>
      <c r="F499" s="146"/>
      <c r="G499" s="146"/>
      <c r="H499" s="146"/>
      <c r="I499" s="146"/>
      <c r="J499" s="146"/>
      <c r="K499" s="146"/>
      <c r="L499" s="146"/>
      <c r="M499" s="146"/>
      <c r="N499" s="146"/>
      <c r="O499" s="146"/>
      <c r="P499" s="146"/>
      <c r="Q499" s="146"/>
    </row>
    <row r="500">
      <c r="A500" s="146"/>
      <c r="B500" s="127"/>
      <c r="C500" s="146"/>
      <c r="D500" s="146"/>
      <c r="E500" s="146"/>
      <c r="F500" s="146"/>
      <c r="G500" s="146"/>
      <c r="H500" s="146"/>
      <c r="I500" s="146"/>
      <c r="J500" s="146"/>
      <c r="K500" s="146"/>
      <c r="L500" s="146"/>
      <c r="M500" s="146"/>
      <c r="N500" s="146"/>
      <c r="O500" s="146"/>
      <c r="P500" s="146"/>
      <c r="Q500" s="146"/>
    </row>
    <row r="501">
      <c r="A501" s="146"/>
      <c r="B501" s="127"/>
      <c r="C501" s="146"/>
      <c r="D501" s="146"/>
      <c r="E501" s="146"/>
      <c r="F501" s="146"/>
      <c r="G501" s="146"/>
      <c r="H501" s="146"/>
      <c r="I501" s="146"/>
      <c r="J501" s="146"/>
      <c r="K501" s="146"/>
      <c r="L501" s="146"/>
      <c r="M501" s="146"/>
      <c r="N501" s="146"/>
      <c r="O501" s="146"/>
      <c r="P501" s="146"/>
      <c r="Q501" s="146"/>
    </row>
    <row r="502">
      <c r="A502" s="146"/>
      <c r="B502" s="127"/>
      <c r="C502" s="146"/>
      <c r="D502" s="146"/>
      <c r="E502" s="146"/>
      <c r="F502" s="146"/>
      <c r="G502" s="146"/>
      <c r="H502" s="146"/>
      <c r="I502" s="146"/>
      <c r="J502" s="146"/>
      <c r="K502" s="146"/>
      <c r="L502" s="146"/>
      <c r="M502" s="146"/>
      <c r="N502" s="146"/>
      <c r="O502" s="146"/>
      <c r="P502" s="146"/>
      <c r="Q502" s="146"/>
    </row>
    <row r="503">
      <c r="A503" s="146"/>
      <c r="B503" s="127"/>
      <c r="C503" s="146"/>
      <c r="D503" s="146"/>
      <c r="E503" s="146"/>
      <c r="F503" s="146"/>
      <c r="G503" s="146"/>
      <c r="H503" s="146"/>
      <c r="I503" s="146"/>
      <c r="J503" s="146"/>
      <c r="K503" s="146"/>
      <c r="L503" s="146"/>
      <c r="M503" s="146"/>
      <c r="N503" s="146"/>
      <c r="O503" s="146"/>
      <c r="P503" s="146"/>
      <c r="Q503" s="146"/>
    </row>
    <row r="504">
      <c r="A504" s="146"/>
      <c r="B504" s="127"/>
      <c r="C504" s="146"/>
      <c r="D504" s="146"/>
      <c r="E504" s="146"/>
      <c r="F504" s="146"/>
      <c r="G504" s="146"/>
      <c r="H504" s="146"/>
      <c r="I504" s="146"/>
      <c r="J504" s="146"/>
      <c r="K504" s="146"/>
      <c r="L504" s="146"/>
      <c r="M504" s="146"/>
      <c r="N504" s="146"/>
      <c r="O504" s="146"/>
      <c r="P504" s="146"/>
      <c r="Q504" s="146"/>
    </row>
    <row r="505">
      <c r="A505" s="146"/>
      <c r="B505" s="127"/>
      <c r="C505" s="146"/>
      <c r="D505" s="146"/>
      <c r="E505" s="146"/>
      <c r="F505" s="146"/>
      <c r="G505" s="146"/>
      <c r="H505" s="146"/>
      <c r="I505" s="146"/>
      <c r="J505" s="146"/>
      <c r="K505" s="146"/>
      <c r="L505" s="146"/>
      <c r="M505" s="146"/>
      <c r="N505" s="146"/>
      <c r="O505" s="146"/>
      <c r="P505" s="146"/>
      <c r="Q505" s="146"/>
    </row>
    <row r="506">
      <c r="A506" s="146"/>
      <c r="B506" s="127"/>
      <c r="C506" s="146"/>
      <c r="D506" s="146"/>
      <c r="E506" s="146"/>
      <c r="F506" s="146"/>
      <c r="G506" s="146"/>
      <c r="H506" s="146"/>
      <c r="I506" s="146"/>
      <c r="J506" s="146"/>
      <c r="K506" s="146"/>
      <c r="L506" s="146"/>
      <c r="M506" s="146"/>
      <c r="N506" s="146"/>
      <c r="O506" s="146"/>
      <c r="P506" s="146"/>
      <c r="Q506" s="146"/>
    </row>
    <row r="507">
      <c r="A507" s="146"/>
      <c r="B507" s="127"/>
      <c r="C507" s="146"/>
      <c r="D507" s="146"/>
      <c r="E507" s="146"/>
      <c r="F507" s="146"/>
      <c r="G507" s="146"/>
      <c r="H507" s="146"/>
      <c r="I507" s="146"/>
      <c r="J507" s="146"/>
      <c r="K507" s="146"/>
      <c r="L507" s="146"/>
      <c r="M507" s="146"/>
      <c r="N507" s="146"/>
      <c r="O507" s="146"/>
      <c r="P507" s="146"/>
      <c r="Q507" s="146"/>
    </row>
    <row r="508">
      <c r="A508" s="146"/>
      <c r="B508" s="127"/>
      <c r="C508" s="146"/>
      <c r="D508" s="146"/>
      <c r="E508" s="146"/>
      <c r="F508" s="146"/>
      <c r="G508" s="146"/>
      <c r="H508" s="146"/>
      <c r="I508" s="146"/>
      <c r="J508" s="146"/>
      <c r="K508" s="146"/>
      <c r="L508" s="146"/>
      <c r="M508" s="146"/>
      <c r="N508" s="146"/>
      <c r="O508" s="146"/>
      <c r="P508" s="146"/>
      <c r="Q508" s="146"/>
    </row>
    <row r="509">
      <c r="A509" s="146"/>
      <c r="B509" s="127"/>
      <c r="C509" s="146"/>
      <c r="D509" s="146"/>
      <c r="E509" s="146"/>
      <c r="F509" s="146"/>
      <c r="G509" s="146"/>
      <c r="H509" s="146"/>
      <c r="I509" s="146"/>
      <c r="J509" s="146"/>
      <c r="K509" s="146"/>
      <c r="L509" s="146"/>
      <c r="M509" s="146"/>
      <c r="N509" s="146"/>
      <c r="O509" s="146"/>
      <c r="P509" s="146"/>
      <c r="Q509" s="146"/>
    </row>
    <row r="510">
      <c r="A510" s="146"/>
      <c r="B510" s="127"/>
      <c r="C510" s="146"/>
      <c r="D510" s="146"/>
      <c r="E510" s="146"/>
      <c r="F510" s="146"/>
      <c r="G510" s="146"/>
      <c r="H510" s="146"/>
      <c r="I510" s="146"/>
      <c r="J510" s="146"/>
      <c r="K510" s="146"/>
      <c r="L510" s="146"/>
      <c r="M510" s="146"/>
      <c r="N510" s="146"/>
      <c r="O510" s="146"/>
      <c r="P510" s="146"/>
      <c r="Q510" s="146"/>
    </row>
    <row r="511">
      <c r="A511" s="146"/>
      <c r="B511" s="127"/>
      <c r="C511" s="146"/>
      <c r="D511" s="146"/>
      <c r="E511" s="146"/>
      <c r="F511" s="146"/>
      <c r="G511" s="146"/>
      <c r="H511" s="146"/>
      <c r="I511" s="146"/>
      <c r="J511" s="146"/>
      <c r="K511" s="146"/>
      <c r="L511" s="146"/>
      <c r="M511" s="146"/>
      <c r="N511" s="146"/>
      <c r="O511" s="146"/>
      <c r="P511" s="146"/>
      <c r="Q511" s="146"/>
    </row>
    <row r="512">
      <c r="A512" s="146"/>
      <c r="B512" s="127"/>
      <c r="C512" s="146"/>
      <c r="D512" s="146"/>
      <c r="E512" s="146"/>
      <c r="F512" s="146"/>
      <c r="G512" s="146"/>
      <c r="H512" s="146"/>
      <c r="I512" s="146"/>
      <c r="J512" s="146"/>
      <c r="K512" s="146"/>
      <c r="L512" s="146"/>
      <c r="M512" s="146"/>
      <c r="N512" s="146"/>
      <c r="O512" s="146"/>
      <c r="P512" s="146"/>
      <c r="Q512" s="146"/>
    </row>
    <row r="513">
      <c r="A513" s="146"/>
      <c r="B513" s="127"/>
      <c r="C513" s="146"/>
      <c r="D513" s="146"/>
      <c r="E513" s="146"/>
      <c r="F513" s="146"/>
      <c r="G513" s="146"/>
      <c r="H513" s="146"/>
      <c r="I513" s="146"/>
      <c r="J513" s="146"/>
      <c r="K513" s="146"/>
      <c r="L513" s="146"/>
      <c r="M513" s="146"/>
      <c r="N513" s="146"/>
      <c r="O513" s="146"/>
      <c r="P513" s="146"/>
      <c r="Q513" s="146"/>
    </row>
    <row r="514">
      <c r="A514" s="146"/>
      <c r="B514" s="127"/>
      <c r="C514" s="146"/>
      <c r="D514" s="146"/>
      <c r="E514" s="146"/>
      <c r="F514" s="146"/>
      <c r="G514" s="146"/>
      <c r="H514" s="146"/>
      <c r="I514" s="146"/>
      <c r="J514" s="146"/>
      <c r="K514" s="146"/>
      <c r="L514" s="146"/>
      <c r="M514" s="146"/>
      <c r="N514" s="146"/>
      <c r="O514" s="146"/>
      <c r="P514" s="146"/>
      <c r="Q514" s="146"/>
    </row>
    <row r="515">
      <c r="A515" s="146"/>
      <c r="B515" s="127"/>
      <c r="C515" s="146"/>
      <c r="D515" s="146"/>
      <c r="E515" s="146"/>
      <c r="F515" s="146"/>
      <c r="G515" s="146"/>
      <c r="H515" s="146"/>
      <c r="I515" s="146"/>
      <c r="J515" s="146"/>
      <c r="K515" s="146"/>
      <c r="L515" s="146"/>
      <c r="M515" s="146"/>
      <c r="N515" s="146"/>
      <c r="O515" s="146"/>
      <c r="P515" s="146"/>
      <c r="Q515" s="146"/>
    </row>
    <row r="516">
      <c r="A516" s="146"/>
      <c r="B516" s="127"/>
      <c r="C516" s="146"/>
      <c r="D516" s="146"/>
      <c r="E516" s="146"/>
      <c r="F516" s="146"/>
      <c r="G516" s="146"/>
      <c r="H516" s="146"/>
      <c r="I516" s="146"/>
      <c r="J516" s="146"/>
      <c r="K516" s="146"/>
      <c r="L516" s="146"/>
      <c r="M516" s="146"/>
      <c r="N516" s="146"/>
      <c r="O516" s="146"/>
      <c r="P516" s="146"/>
      <c r="Q516" s="146"/>
    </row>
    <row r="517">
      <c r="A517" s="146"/>
      <c r="B517" s="127"/>
      <c r="C517" s="146"/>
      <c r="D517" s="146"/>
      <c r="E517" s="146"/>
      <c r="F517" s="146"/>
      <c r="G517" s="146"/>
      <c r="H517" s="146"/>
      <c r="I517" s="146"/>
      <c r="J517" s="146"/>
      <c r="K517" s="146"/>
      <c r="L517" s="146"/>
      <c r="M517" s="146"/>
      <c r="N517" s="146"/>
      <c r="O517" s="146"/>
      <c r="P517" s="146"/>
      <c r="Q517" s="146"/>
    </row>
    <row r="518">
      <c r="A518" s="146"/>
      <c r="B518" s="127"/>
      <c r="C518" s="146"/>
      <c r="D518" s="146"/>
      <c r="E518" s="146"/>
      <c r="F518" s="146"/>
      <c r="G518" s="146"/>
      <c r="H518" s="146"/>
      <c r="I518" s="146"/>
      <c r="J518" s="146"/>
      <c r="K518" s="146"/>
      <c r="L518" s="146"/>
      <c r="M518" s="146"/>
      <c r="N518" s="146"/>
      <c r="O518" s="146"/>
      <c r="P518" s="146"/>
      <c r="Q518" s="146"/>
    </row>
    <row r="519">
      <c r="A519" s="146"/>
      <c r="B519" s="127"/>
      <c r="C519" s="146"/>
      <c r="D519" s="146"/>
      <c r="E519" s="146"/>
      <c r="F519" s="146"/>
      <c r="G519" s="146"/>
      <c r="H519" s="146"/>
      <c r="I519" s="146"/>
      <c r="J519" s="146"/>
      <c r="K519" s="146"/>
      <c r="L519" s="146"/>
      <c r="M519" s="146"/>
      <c r="N519" s="146"/>
      <c r="O519" s="146"/>
      <c r="P519" s="146"/>
      <c r="Q519" s="146"/>
    </row>
    <row r="520">
      <c r="A520" s="146"/>
      <c r="B520" s="127"/>
      <c r="C520" s="146"/>
      <c r="D520" s="146"/>
      <c r="E520" s="146"/>
      <c r="F520" s="146"/>
      <c r="G520" s="146"/>
      <c r="H520" s="146"/>
      <c r="I520" s="146"/>
      <c r="J520" s="146"/>
      <c r="K520" s="146"/>
      <c r="L520" s="146"/>
      <c r="M520" s="146"/>
      <c r="N520" s="146"/>
      <c r="O520" s="146"/>
      <c r="P520" s="146"/>
      <c r="Q520" s="146"/>
    </row>
    <row r="521">
      <c r="A521" s="146"/>
      <c r="B521" s="127"/>
      <c r="C521" s="146"/>
      <c r="D521" s="146"/>
      <c r="E521" s="146"/>
      <c r="F521" s="146"/>
      <c r="G521" s="146"/>
      <c r="H521" s="146"/>
      <c r="I521" s="146"/>
      <c r="J521" s="146"/>
      <c r="K521" s="146"/>
      <c r="L521" s="146"/>
      <c r="M521" s="146"/>
      <c r="N521" s="146"/>
      <c r="O521" s="146"/>
      <c r="P521" s="146"/>
      <c r="Q521" s="146"/>
    </row>
    <row r="522">
      <c r="A522" s="146"/>
      <c r="B522" s="127"/>
      <c r="C522" s="146"/>
      <c r="D522" s="146"/>
      <c r="E522" s="146"/>
      <c r="F522" s="146"/>
      <c r="G522" s="146"/>
      <c r="H522" s="146"/>
      <c r="I522" s="146"/>
      <c r="J522" s="146"/>
      <c r="K522" s="146"/>
      <c r="L522" s="146"/>
      <c r="M522" s="146"/>
      <c r="N522" s="146"/>
      <c r="O522" s="146"/>
      <c r="P522" s="146"/>
      <c r="Q522" s="146"/>
    </row>
    <row r="523">
      <c r="A523" s="146"/>
      <c r="B523" s="127"/>
      <c r="C523" s="146"/>
      <c r="D523" s="146"/>
      <c r="E523" s="146"/>
      <c r="F523" s="146"/>
      <c r="G523" s="146"/>
      <c r="H523" s="146"/>
      <c r="I523" s="146"/>
      <c r="J523" s="146"/>
      <c r="K523" s="146"/>
      <c r="L523" s="146"/>
      <c r="M523" s="146"/>
      <c r="N523" s="146"/>
      <c r="O523" s="146"/>
      <c r="P523" s="146"/>
      <c r="Q523" s="146"/>
    </row>
    <row r="524">
      <c r="A524" s="146"/>
      <c r="B524" s="127"/>
      <c r="C524" s="146"/>
      <c r="D524" s="146"/>
      <c r="E524" s="146"/>
      <c r="F524" s="146"/>
      <c r="G524" s="146"/>
      <c r="H524" s="146"/>
      <c r="I524" s="146"/>
      <c r="J524" s="146"/>
      <c r="K524" s="146"/>
      <c r="L524" s="146"/>
      <c r="M524" s="146"/>
      <c r="N524" s="146"/>
      <c r="O524" s="146"/>
      <c r="P524" s="146"/>
      <c r="Q524" s="146"/>
    </row>
    <row r="525">
      <c r="A525" s="146"/>
      <c r="B525" s="127"/>
      <c r="C525" s="146"/>
      <c r="D525" s="146"/>
      <c r="E525" s="146"/>
      <c r="F525" s="146"/>
      <c r="G525" s="146"/>
      <c r="H525" s="146"/>
      <c r="I525" s="146"/>
      <c r="J525" s="146"/>
      <c r="K525" s="146"/>
      <c r="L525" s="146"/>
      <c r="M525" s="146"/>
      <c r="N525" s="146"/>
      <c r="O525" s="146"/>
      <c r="P525" s="146"/>
      <c r="Q525" s="146"/>
    </row>
    <row r="526">
      <c r="A526" s="146"/>
      <c r="B526" s="127"/>
      <c r="C526" s="146"/>
      <c r="D526" s="146"/>
      <c r="E526" s="146"/>
      <c r="F526" s="146"/>
      <c r="G526" s="146"/>
      <c r="H526" s="146"/>
      <c r="I526" s="146"/>
      <c r="J526" s="146"/>
      <c r="K526" s="146"/>
      <c r="L526" s="146"/>
      <c r="M526" s="146"/>
      <c r="N526" s="146"/>
      <c r="O526" s="146"/>
      <c r="P526" s="146"/>
      <c r="Q526" s="146"/>
    </row>
    <row r="527">
      <c r="A527" s="146"/>
      <c r="B527" s="127"/>
      <c r="C527" s="146"/>
      <c r="D527" s="146"/>
      <c r="E527" s="146"/>
      <c r="F527" s="146"/>
      <c r="G527" s="146"/>
      <c r="H527" s="146"/>
      <c r="I527" s="146"/>
      <c r="J527" s="146"/>
      <c r="K527" s="146"/>
      <c r="L527" s="146"/>
      <c r="M527" s="146"/>
      <c r="N527" s="146"/>
      <c r="O527" s="146"/>
      <c r="P527" s="146"/>
      <c r="Q527" s="146"/>
    </row>
    <row r="528">
      <c r="A528" s="146"/>
      <c r="B528" s="127"/>
      <c r="C528" s="146"/>
      <c r="D528" s="146"/>
      <c r="E528" s="146"/>
      <c r="F528" s="146"/>
      <c r="G528" s="146"/>
      <c r="H528" s="146"/>
      <c r="I528" s="146"/>
      <c r="J528" s="146"/>
      <c r="K528" s="146"/>
      <c r="L528" s="146"/>
      <c r="M528" s="146"/>
      <c r="N528" s="146"/>
      <c r="O528" s="146"/>
      <c r="P528" s="146"/>
      <c r="Q528" s="146"/>
    </row>
    <row r="529">
      <c r="A529" s="146"/>
      <c r="B529" s="127"/>
      <c r="C529" s="146"/>
      <c r="D529" s="146"/>
      <c r="E529" s="146"/>
      <c r="F529" s="146"/>
      <c r="G529" s="146"/>
      <c r="H529" s="146"/>
      <c r="I529" s="146"/>
      <c r="J529" s="146"/>
      <c r="K529" s="146"/>
      <c r="L529" s="146"/>
      <c r="M529" s="146"/>
      <c r="N529" s="146"/>
      <c r="O529" s="146"/>
      <c r="P529" s="146"/>
      <c r="Q529" s="146"/>
    </row>
    <row r="530">
      <c r="A530" s="146"/>
      <c r="B530" s="127"/>
      <c r="C530" s="146"/>
      <c r="D530" s="146"/>
      <c r="E530" s="146"/>
      <c r="F530" s="146"/>
      <c r="G530" s="146"/>
      <c r="H530" s="146"/>
      <c r="I530" s="146"/>
      <c r="J530" s="146"/>
      <c r="K530" s="146"/>
      <c r="L530" s="146"/>
      <c r="M530" s="146"/>
      <c r="N530" s="146"/>
      <c r="O530" s="146"/>
      <c r="P530" s="146"/>
      <c r="Q530" s="146"/>
    </row>
    <row r="531">
      <c r="A531" s="146"/>
      <c r="B531" s="127"/>
      <c r="C531" s="146"/>
      <c r="D531" s="146"/>
      <c r="E531" s="146"/>
      <c r="F531" s="146"/>
      <c r="G531" s="146"/>
      <c r="H531" s="146"/>
      <c r="I531" s="146"/>
      <c r="J531" s="146"/>
      <c r="K531" s="146"/>
      <c r="L531" s="146"/>
      <c r="M531" s="146"/>
      <c r="N531" s="146"/>
      <c r="O531" s="146"/>
      <c r="P531" s="146"/>
      <c r="Q531" s="146"/>
    </row>
    <row r="532">
      <c r="A532" s="146"/>
      <c r="B532" s="127"/>
      <c r="C532" s="146"/>
      <c r="D532" s="146"/>
      <c r="E532" s="146"/>
      <c r="F532" s="146"/>
      <c r="G532" s="146"/>
      <c r="H532" s="146"/>
      <c r="I532" s="146"/>
      <c r="J532" s="146"/>
      <c r="K532" s="146"/>
      <c r="L532" s="146"/>
      <c r="M532" s="146"/>
      <c r="N532" s="146"/>
      <c r="O532" s="146"/>
      <c r="P532" s="146"/>
      <c r="Q532" s="146"/>
    </row>
    <row r="533">
      <c r="A533" s="146"/>
      <c r="B533" s="127"/>
      <c r="C533" s="146"/>
      <c r="D533" s="146"/>
      <c r="E533" s="146"/>
      <c r="F533" s="146"/>
      <c r="G533" s="146"/>
      <c r="H533" s="146"/>
      <c r="I533" s="146"/>
      <c r="J533" s="146"/>
      <c r="K533" s="146"/>
      <c r="L533" s="146"/>
      <c r="M533" s="146"/>
      <c r="N533" s="146"/>
      <c r="O533" s="146"/>
      <c r="P533" s="146"/>
      <c r="Q533" s="146"/>
    </row>
    <row r="534">
      <c r="A534" s="146"/>
      <c r="B534" s="127"/>
      <c r="C534" s="146"/>
      <c r="D534" s="146"/>
      <c r="E534" s="146"/>
      <c r="F534" s="146"/>
      <c r="G534" s="146"/>
      <c r="H534" s="146"/>
      <c r="I534" s="146"/>
      <c r="J534" s="146"/>
      <c r="K534" s="146"/>
      <c r="L534" s="146"/>
      <c r="M534" s="146"/>
      <c r="N534" s="146"/>
      <c r="O534" s="146"/>
      <c r="P534" s="146"/>
      <c r="Q534" s="146"/>
    </row>
    <row r="535">
      <c r="A535" s="146"/>
      <c r="B535" s="127"/>
      <c r="C535" s="146"/>
      <c r="D535" s="146"/>
      <c r="E535" s="146"/>
      <c r="F535" s="146"/>
      <c r="G535" s="146"/>
      <c r="H535" s="146"/>
      <c r="I535" s="146"/>
      <c r="J535" s="146"/>
      <c r="K535" s="146"/>
      <c r="L535" s="146"/>
      <c r="M535" s="146"/>
      <c r="N535" s="146"/>
      <c r="O535" s="146"/>
      <c r="P535" s="146"/>
      <c r="Q535" s="146"/>
    </row>
    <row r="536">
      <c r="A536" s="146"/>
      <c r="B536" s="127"/>
      <c r="C536" s="146"/>
      <c r="D536" s="146"/>
      <c r="E536" s="146"/>
      <c r="F536" s="146"/>
      <c r="G536" s="146"/>
      <c r="H536" s="146"/>
      <c r="I536" s="146"/>
      <c r="J536" s="146"/>
      <c r="K536" s="146"/>
      <c r="L536" s="146"/>
      <c r="M536" s="146"/>
      <c r="N536" s="146"/>
      <c r="O536" s="146"/>
      <c r="P536" s="146"/>
      <c r="Q536" s="146"/>
    </row>
    <row r="537">
      <c r="A537" s="146"/>
      <c r="B537" s="127"/>
      <c r="C537" s="146"/>
      <c r="D537" s="146"/>
      <c r="E537" s="146"/>
      <c r="F537" s="146"/>
      <c r="G537" s="146"/>
      <c r="H537" s="146"/>
      <c r="I537" s="146"/>
      <c r="J537" s="146"/>
      <c r="K537" s="146"/>
      <c r="L537" s="146"/>
      <c r="M537" s="146"/>
      <c r="N537" s="146"/>
      <c r="O537" s="146"/>
      <c r="P537" s="146"/>
      <c r="Q537" s="146"/>
    </row>
    <row r="538">
      <c r="A538" s="146"/>
      <c r="B538" s="127"/>
      <c r="C538" s="146"/>
      <c r="D538" s="146"/>
      <c r="E538" s="146"/>
      <c r="F538" s="146"/>
      <c r="G538" s="146"/>
      <c r="H538" s="146"/>
      <c r="I538" s="146"/>
      <c r="J538" s="146"/>
      <c r="K538" s="146"/>
      <c r="L538" s="146"/>
      <c r="M538" s="146"/>
      <c r="N538" s="146"/>
      <c r="O538" s="146"/>
      <c r="P538" s="146"/>
      <c r="Q538" s="146"/>
    </row>
    <row r="539">
      <c r="A539" s="146"/>
      <c r="B539" s="127"/>
      <c r="C539" s="146"/>
      <c r="D539" s="146"/>
      <c r="E539" s="146"/>
      <c r="F539" s="146"/>
      <c r="G539" s="146"/>
      <c r="H539" s="146"/>
      <c r="I539" s="146"/>
      <c r="J539" s="146"/>
      <c r="K539" s="146"/>
      <c r="L539" s="146"/>
      <c r="M539" s="146"/>
      <c r="N539" s="146"/>
      <c r="O539" s="146"/>
      <c r="P539" s="146"/>
      <c r="Q539" s="146"/>
    </row>
    <row r="540">
      <c r="A540" s="146"/>
      <c r="B540" s="127"/>
      <c r="C540" s="146"/>
      <c r="D540" s="146"/>
      <c r="E540" s="146"/>
      <c r="F540" s="146"/>
      <c r="G540" s="146"/>
      <c r="H540" s="146"/>
      <c r="I540" s="146"/>
      <c r="J540" s="146"/>
      <c r="K540" s="146"/>
      <c r="L540" s="146"/>
      <c r="M540" s="146"/>
      <c r="N540" s="146"/>
      <c r="O540" s="146"/>
      <c r="P540" s="146"/>
      <c r="Q540" s="146"/>
    </row>
    <row r="541">
      <c r="A541" s="146"/>
      <c r="B541" s="127"/>
      <c r="C541" s="146"/>
      <c r="D541" s="146"/>
      <c r="E541" s="146"/>
      <c r="F541" s="146"/>
      <c r="G541" s="146"/>
      <c r="H541" s="146"/>
      <c r="I541" s="146"/>
      <c r="J541" s="146"/>
      <c r="K541" s="146"/>
      <c r="L541" s="146"/>
      <c r="M541" s="146"/>
      <c r="N541" s="146"/>
      <c r="O541" s="146"/>
      <c r="P541" s="146"/>
      <c r="Q541" s="146"/>
    </row>
    <row r="542">
      <c r="A542" s="146"/>
      <c r="B542" s="127"/>
      <c r="C542" s="146"/>
      <c r="D542" s="146"/>
      <c r="E542" s="146"/>
      <c r="F542" s="146"/>
      <c r="G542" s="146"/>
      <c r="H542" s="146"/>
      <c r="I542" s="146"/>
      <c r="J542" s="146"/>
      <c r="K542" s="146"/>
      <c r="L542" s="146"/>
      <c r="M542" s="146"/>
      <c r="N542" s="146"/>
      <c r="O542" s="146"/>
      <c r="P542" s="146"/>
      <c r="Q542" s="146"/>
    </row>
    <row r="543">
      <c r="A543" s="146"/>
      <c r="B543" s="127"/>
      <c r="C543" s="146"/>
      <c r="D543" s="146"/>
      <c r="E543" s="146"/>
      <c r="F543" s="146"/>
      <c r="G543" s="146"/>
      <c r="H543" s="146"/>
      <c r="I543" s="146"/>
      <c r="J543" s="146"/>
      <c r="K543" s="146"/>
      <c r="L543" s="146"/>
      <c r="M543" s="146"/>
      <c r="N543" s="146"/>
      <c r="O543" s="146"/>
      <c r="P543" s="146"/>
      <c r="Q543" s="146"/>
    </row>
    <row r="544">
      <c r="A544" s="146"/>
      <c r="B544" s="127"/>
      <c r="C544" s="146"/>
      <c r="D544" s="146"/>
      <c r="E544" s="146"/>
      <c r="F544" s="146"/>
      <c r="G544" s="146"/>
      <c r="H544" s="146"/>
      <c r="I544" s="146"/>
      <c r="J544" s="146"/>
      <c r="K544" s="146"/>
      <c r="L544" s="146"/>
      <c r="M544" s="146"/>
      <c r="N544" s="146"/>
      <c r="O544" s="146"/>
      <c r="P544" s="146"/>
      <c r="Q544" s="146"/>
    </row>
    <row r="545">
      <c r="A545" s="146"/>
      <c r="B545" s="127"/>
      <c r="C545" s="146"/>
      <c r="D545" s="146"/>
      <c r="E545" s="146"/>
      <c r="F545" s="146"/>
      <c r="G545" s="146"/>
      <c r="H545" s="146"/>
      <c r="I545" s="146"/>
      <c r="J545" s="146"/>
      <c r="K545" s="146"/>
      <c r="L545" s="146"/>
      <c r="M545" s="146"/>
      <c r="N545" s="146"/>
      <c r="O545" s="146"/>
      <c r="P545" s="146"/>
      <c r="Q545" s="146"/>
    </row>
    <row r="546">
      <c r="A546" s="146"/>
      <c r="B546" s="127"/>
      <c r="C546" s="146"/>
      <c r="D546" s="146"/>
      <c r="E546" s="146"/>
      <c r="F546" s="146"/>
      <c r="G546" s="146"/>
      <c r="H546" s="146"/>
      <c r="I546" s="146"/>
      <c r="J546" s="146"/>
      <c r="K546" s="146"/>
      <c r="L546" s="146"/>
      <c r="M546" s="146"/>
      <c r="N546" s="146"/>
      <c r="O546" s="146"/>
      <c r="P546" s="146"/>
      <c r="Q546" s="146"/>
    </row>
    <row r="547">
      <c r="A547" s="146"/>
      <c r="B547" s="127"/>
      <c r="C547" s="146"/>
      <c r="D547" s="146"/>
      <c r="E547" s="146"/>
      <c r="F547" s="146"/>
      <c r="G547" s="146"/>
      <c r="H547" s="146"/>
      <c r="I547" s="146"/>
      <c r="J547" s="146"/>
      <c r="K547" s="146"/>
      <c r="L547" s="146"/>
      <c r="M547" s="146"/>
      <c r="N547" s="146"/>
      <c r="O547" s="146"/>
      <c r="P547" s="146"/>
      <c r="Q547" s="146"/>
    </row>
    <row r="548">
      <c r="A548" s="146"/>
      <c r="B548" s="127"/>
      <c r="C548" s="146"/>
      <c r="D548" s="146"/>
      <c r="E548" s="146"/>
      <c r="F548" s="146"/>
      <c r="G548" s="146"/>
      <c r="H548" s="146"/>
      <c r="I548" s="146"/>
      <c r="J548" s="146"/>
      <c r="K548" s="146"/>
      <c r="L548" s="146"/>
      <c r="M548" s="146"/>
      <c r="N548" s="146"/>
      <c r="O548" s="146"/>
      <c r="P548" s="146"/>
      <c r="Q548" s="146"/>
    </row>
    <row r="549">
      <c r="A549" s="146"/>
      <c r="B549" s="127"/>
      <c r="C549" s="146"/>
      <c r="D549" s="146"/>
      <c r="E549" s="146"/>
      <c r="F549" s="146"/>
      <c r="G549" s="146"/>
      <c r="H549" s="146"/>
      <c r="I549" s="146"/>
      <c r="J549" s="146"/>
      <c r="K549" s="146"/>
      <c r="L549" s="146"/>
      <c r="M549" s="146"/>
      <c r="N549" s="146"/>
      <c r="O549" s="146"/>
      <c r="P549" s="146"/>
      <c r="Q549" s="146"/>
    </row>
    <row r="550">
      <c r="A550" s="146"/>
      <c r="B550" s="127"/>
      <c r="C550" s="146"/>
      <c r="D550" s="146"/>
      <c r="E550" s="146"/>
      <c r="F550" s="146"/>
      <c r="G550" s="146"/>
      <c r="H550" s="146"/>
      <c r="I550" s="146"/>
      <c r="J550" s="146"/>
      <c r="K550" s="146"/>
      <c r="L550" s="146"/>
      <c r="M550" s="146"/>
      <c r="N550" s="146"/>
      <c r="O550" s="146"/>
      <c r="P550" s="146"/>
      <c r="Q550" s="146"/>
    </row>
    <row r="551">
      <c r="A551" s="146"/>
      <c r="B551" s="127"/>
      <c r="C551" s="146"/>
      <c r="D551" s="146"/>
      <c r="E551" s="146"/>
      <c r="F551" s="146"/>
      <c r="G551" s="146"/>
      <c r="H551" s="146"/>
      <c r="I551" s="146"/>
      <c r="J551" s="146"/>
      <c r="K551" s="146"/>
      <c r="L551" s="146"/>
      <c r="M551" s="146"/>
      <c r="N551" s="146"/>
      <c r="O551" s="146"/>
      <c r="P551" s="146"/>
      <c r="Q551" s="146"/>
    </row>
    <row r="552">
      <c r="A552" s="146"/>
      <c r="B552" s="127"/>
      <c r="C552" s="146"/>
      <c r="D552" s="146"/>
      <c r="E552" s="146"/>
      <c r="F552" s="146"/>
      <c r="G552" s="146"/>
      <c r="H552" s="146"/>
      <c r="I552" s="146"/>
      <c r="J552" s="146"/>
      <c r="K552" s="146"/>
      <c r="L552" s="146"/>
      <c r="M552" s="146"/>
      <c r="N552" s="146"/>
      <c r="O552" s="146"/>
      <c r="P552" s="146"/>
      <c r="Q552" s="146"/>
    </row>
    <row r="553">
      <c r="A553" s="146"/>
      <c r="B553" s="127"/>
      <c r="C553" s="146"/>
      <c r="D553" s="146"/>
      <c r="E553" s="146"/>
      <c r="F553" s="146"/>
      <c r="G553" s="146"/>
      <c r="H553" s="146"/>
      <c r="I553" s="146"/>
      <c r="J553" s="146"/>
      <c r="K553" s="146"/>
      <c r="L553" s="146"/>
      <c r="M553" s="146"/>
      <c r="N553" s="146"/>
      <c r="O553" s="146"/>
      <c r="P553" s="146"/>
      <c r="Q553" s="146"/>
    </row>
    <row r="554">
      <c r="A554" s="146"/>
      <c r="B554" s="127"/>
      <c r="C554" s="146"/>
      <c r="D554" s="146"/>
      <c r="E554" s="146"/>
      <c r="F554" s="146"/>
      <c r="G554" s="146"/>
      <c r="H554" s="146"/>
      <c r="I554" s="146"/>
      <c r="J554" s="146"/>
      <c r="K554" s="146"/>
      <c r="L554" s="146"/>
      <c r="M554" s="146"/>
      <c r="N554" s="146"/>
      <c r="O554" s="146"/>
      <c r="P554" s="146"/>
      <c r="Q554" s="146"/>
    </row>
    <row r="555">
      <c r="A555" s="146"/>
      <c r="B555" s="127"/>
      <c r="C555" s="146"/>
      <c r="D555" s="146"/>
      <c r="E555" s="146"/>
      <c r="F555" s="146"/>
      <c r="G555" s="146"/>
      <c r="H555" s="146"/>
      <c r="I555" s="146"/>
      <c r="J555" s="146"/>
      <c r="K555" s="146"/>
      <c r="L555" s="146"/>
      <c r="M555" s="146"/>
      <c r="N555" s="146"/>
      <c r="O555" s="146"/>
      <c r="P555" s="146"/>
      <c r="Q555" s="146"/>
    </row>
    <row r="556">
      <c r="A556" s="146"/>
      <c r="B556" s="127"/>
      <c r="C556" s="146"/>
      <c r="D556" s="146"/>
      <c r="E556" s="146"/>
      <c r="F556" s="146"/>
      <c r="G556" s="146"/>
      <c r="H556" s="146"/>
      <c r="I556" s="146"/>
      <c r="J556" s="146"/>
      <c r="K556" s="146"/>
      <c r="L556" s="146"/>
      <c r="M556" s="146"/>
      <c r="N556" s="146"/>
      <c r="O556" s="146"/>
      <c r="P556" s="146"/>
      <c r="Q556" s="146"/>
    </row>
    <row r="557">
      <c r="A557" s="146"/>
      <c r="B557" s="127"/>
      <c r="C557" s="146"/>
      <c r="D557" s="146"/>
      <c r="E557" s="146"/>
      <c r="F557" s="146"/>
      <c r="G557" s="146"/>
      <c r="H557" s="146"/>
      <c r="I557" s="146"/>
      <c r="J557" s="146"/>
      <c r="K557" s="146"/>
      <c r="L557" s="146"/>
      <c r="M557" s="146"/>
      <c r="N557" s="146"/>
      <c r="O557" s="146"/>
      <c r="P557" s="146"/>
      <c r="Q557" s="146"/>
    </row>
    <row r="558">
      <c r="A558" s="146"/>
      <c r="B558" s="127"/>
      <c r="C558" s="146"/>
      <c r="D558" s="146"/>
      <c r="E558" s="146"/>
      <c r="F558" s="146"/>
      <c r="G558" s="146"/>
      <c r="H558" s="146"/>
      <c r="I558" s="146"/>
      <c r="J558" s="146"/>
      <c r="K558" s="146"/>
      <c r="L558" s="146"/>
      <c r="M558" s="146"/>
      <c r="N558" s="146"/>
      <c r="O558" s="146"/>
      <c r="P558" s="146"/>
      <c r="Q558" s="146"/>
    </row>
    <row r="559">
      <c r="A559" s="146"/>
      <c r="B559" s="127"/>
      <c r="C559" s="146"/>
      <c r="D559" s="146"/>
      <c r="E559" s="146"/>
      <c r="F559" s="146"/>
      <c r="G559" s="146"/>
      <c r="H559" s="146"/>
      <c r="I559" s="146"/>
      <c r="J559" s="146"/>
      <c r="K559" s="146"/>
      <c r="L559" s="146"/>
      <c r="M559" s="146"/>
      <c r="N559" s="146"/>
      <c r="O559" s="146"/>
      <c r="P559" s="146"/>
      <c r="Q559" s="146"/>
    </row>
    <row r="560">
      <c r="A560" s="146"/>
      <c r="B560" s="127"/>
      <c r="C560" s="146"/>
      <c r="D560" s="146"/>
      <c r="E560" s="146"/>
      <c r="F560" s="146"/>
      <c r="G560" s="146"/>
      <c r="H560" s="146"/>
      <c r="I560" s="146"/>
      <c r="J560" s="146"/>
      <c r="K560" s="146"/>
      <c r="L560" s="146"/>
      <c r="M560" s="146"/>
      <c r="N560" s="146"/>
      <c r="O560" s="146"/>
      <c r="P560" s="146"/>
      <c r="Q560" s="146"/>
    </row>
    <row r="561">
      <c r="A561" s="146"/>
      <c r="B561" s="127"/>
      <c r="C561" s="146"/>
      <c r="D561" s="146"/>
      <c r="E561" s="146"/>
      <c r="F561" s="146"/>
      <c r="G561" s="146"/>
      <c r="H561" s="146"/>
      <c r="I561" s="146"/>
      <c r="J561" s="146"/>
      <c r="K561" s="146"/>
      <c r="L561" s="146"/>
      <c r="M561" s="146"/>
      <c r="N561" s="146"/>
      <c r="O561" s="146"/>
      <c r="P561" s="146"/>
      <c r="Q561" s="146"/>
    </row>
    <row r="562">
      <c r="A562" s="146"/>
      <c r="B562" s="127"/>
      <c r="C562" s="146"/>
      <c r="D562" s="146"/>
      <c r="E562" s="146"/>
      <c r="F562" s="146"/>
      <c r="G562" s="146"/>
      <c r="H562" s="146"/>
      <c r="I562" s="146"/>
      <c r="J562" s="146"/>
      <c r="K562" s="146"/>
      <c r="L562" s="146"/>
      <c r="M562" s="146"/>
      <c r="N562" s="146"/>
      <c r="O562" s="146"/>
      <c r="P562" s="146"/>
      <c r="Q562" s="146"/>
    </row>
    <row r="563">
      <c r="A563" s="146"/>
      <c r="B563" s="127"/>
      <c r="C563" s="146"/>
      <c r="D563" s="146"/>
      <c r="E563" s="146"/>
      <c r="F563" s="146"/>
      <c r="G563" s="146"/>
      <c r="H563" s="146"/>
      <c r="I563" s="146"/>
      <c r="J563" s="146"/>
      <c r="K563" s="146"/>
      <c r="L563" s="146"/>
      <c r="M563" s="146"/>
      <c r="N563" s="146"/>
      <c r="O563" s="146"/>
      <c r="P563" s="146"/>
      <c r="Q563" s="146"/>
    </row>
    <row r="564">
      <c r="A564" s="146"/>
      <c r="B564" s="127"/>
      <c r="C564" s="146"/>
      <c r="D564" s="146"/>
      <c r="E564" s="146"/>
      <c r="F564" s="146"/>
      <c r="G564" s="146"/>
      <c r="H564" s="146"/>
      <c r="I564" s="146"/>
      <c r="J564" s="146"/>
      <c r="K564" s="146"/>
      <c r="L564" s="146"/>
      <c r="M564" s="146"/>
      <c r="N564" s="146"/>
      <c r="O564" s="146"/>
      <c r="P564" s="146"/>
      <c r="Q564" s="146"/>
    </row>
    <row r="565">
      <c r="A565" s="146"/>
      <c r="B565" s="127"/>
      <c r="C565" s="146"/>
      <c r="D565" s="146"/>
      <c r="E565" s="146"/>
      <c r="F565" s="146"/>
      <c r="G565" s="146"/>
      <c r="H565" s="146"/>
      <c r="I565" s="146"/>
      <c r="J565" s="146"/>
      <c r="K565" s="146"/>
      <c r="L565" s="146"/>
      <c r="M565" s="146"/>
      <c r="N565" s="146"/>
      <c r="O565" s="146"/>
      <c r="P565" s="146"/>
      <c r="Q565" s="146"/>
    </row>
    <row r="566">
      <c r="A566" s="146"/>
      <c r="B566" s="127"/>
      <c r="C566" s="146"/>
      <c r="D566" s="146"/>
      <c r="E566" s="146"/>
      <c r="F566" s="146"/>
      <c r="G566" s="146"/>
      <c r="H566" s="146"/>
      <c r="I566" s="146"/>
      <c r="J566" s="146"/>
      <c r="K566" s="146"/>
      <c r="L566" s="146"/>
      <c r="M566" s="146"/>
      <c r="N566" s="146"/>
      <c r="O566" s="146"/>
      <c r="P566" s="146"/>
      <c r="Q566" s="146"/>
    </row>
    <row r="567">
      <c r="A567" s="146"/>
      <c r="B567" s="127"/>
      <c r="C567" s="146"/>
      <c r="D567" s="146"/>
      <c r="E567" s="146"/>
      <c r="F567" s="146"/>
      <c r="G567" s="146"/>
      <c r="H567" s="146"/>
      <c r="I567" s="146"/>
      <c r="J567" s="146"/>
      <c r="K567" s="146"/>
      <c r="L567" s="146"/>
      <c r="M567" s="146"/>
      <c r="N567" s="146"/>
      <c r="O567" s="146"/>
      <c r="P567" s="146"/>
      <c r="Q567" s="146"/>
    </row>
    <row r="568">
      <c r="A568" s="146"/>
      <c r="B568" s="127"/>
      <c r="C568" s="146"/>
      <c r="D568" s="146"/>
      <c r="E568" s="146"/>
      <c r="F568" s="146"/>
      <c r="G568" s="146"/>
      <c r="H568" s="146"/>
      <c r="I568" s="146"/>
      <c r="J568" s="146"/>
      <c r="K568" s="146"/>
      <c r="L568" s="146"/>
      <c r="M568" s="146"/>
      <c r="N568" s="146"/>
      <c r="O568" s="146"/>
      <c r="P568" s="146"/>
      <c r="Q568" s="146"/>
    </row>
    <row r="569">
      <c r="A569" s="146"/>
      <c r="B569" s="127"/>
      <c r="C569" s="146"/>
      <c r="D569" s="146"/>
      <c r="E569" s="146"/>
      <c r="F569" s="146"/>
      <c r="G569" s="146"/>
      <c r="H569" s="146"/>
      <c r="I569" s="146"/>
      <c r="J569" s="146"/>
      <c r="K569" s="146"/>
      <c r="L569" s="146"/>
      <c r="M569" s="146"/>
      <c r="N569" s="146"/>
      <c r="O569" s="146"/>
      <c r="P569" s="146"/>
      <c r="Q569" s="146"/>
    </row>
    <row r="570">
      <c r="A570" s="146"/>
      <c r="B570" s="127"/>
      <c r="C570" s="146"/>
      <c r="D570" s="146"/>
      <c r="E570" s="146"/>
      <c r="F570" s="146"/>
      <c r="G570" s="146"/>
      <c r="H570" s="146"/>
      <c r="I570" s="146"/>
      <c r="J570" s="146"/>
      <c r="K570" s="146"/>
      <c r="L570" s="146"/>
      <c r="M570" s="146"/>
      <c r="N570" s="146"/>
      <c r="O570" s="146"/>
      <c r="P570" s="146"/>
      <c r="Q570" s="146"/>
    </row>
    <row r="571">
      <c r="A571" s="146"/>
      <c r="B571" s="127"/>
      <c r="C571" s="146"/>
      <c r="D571" s="146"/>
      <c r="E571" s="146"/>
      <c r="F571" s="146"/>
      <c r="G571" s="146"/>
      <c r="H571" s="146"/>
      <c r="I571" s="146"/>
      <c r="J571" s="146"/>
      <c r="K571" s="146"/>
      <c r="L571" s="146"/>
      <c r="M571" s="146"/>
      <c r="N571" s="146"/>
      <c r="O571" s="146"/>
      <c r="P571" s="146"/>
      <c r="Q571" s="146"/>
    </row>
    <row r="572">
      <c r="A572" s="146"/>
      <c r="B572" s="127"/>
      <c r="C572" s="146"/>
      <c r="D572" s="146"/>
      <c r="E572" s="146"/>
      <c r="F572" s="146"/>
      <c r="G572" s="146"/>
      <c r="H572" s="146"/>
      <c r="I572" s="146"/>
      <c r="J572" s="146"/>
      <c r="K572" s="146"/>
      <c r="L572" s="146"/>
      <c r="M572" s="146"/>
      <c r="N572" s="146"/>
      <c r="O572" s="146"/>
      <c r="P572" s="146"/>
      <c r="Q572" s="146"/>
    </row>
    <row r="573">
      <c r="A573" s="146"/>
      <c r="B573" s="127"/>
      <c r="C573" s="146"/>
      <c r="D573" s="146"/>
      <c r="E573" s="146"/>
      <c r="F573" s="146"/>
      <c r="G573" s="146"/>
      <c r="H573" s="146"/>
      <c r="I573" s="146"/>
      <c r="J573" s="146"/>
      <c r="K573" s="146"/>
      <c r="L573" s="146"/>
      <c r="M573" s="146"/>
      <c r="N573" s="146"/>
      <c r="O573" s="146"/>
      <c r="P573" s="146"/>
      <c r="Q573" s="146"/>
    </row>
    <row r="574">
      <c r="A574" s="146"/>
      <c r="B574" s="127"/>
      <c r="C574" s="146"/>
      <c r="D574" s="146"/>
      <c r="E574" s="146"/>
      <c r="F574" s="146"/>
      <c r="G574" s="146"/>
      <c r="H574" s="146"/>
      <c r="I574" s="146"/>
      <c r="J574" s="146"/>
      <c r="K574" s="146"/>
      <c r="L574" s="146"/>
      <c r="M574" s="146"/>
      <c r="N574" s="146"/>
      <c r="O574" s="146"/>
      <c r="P574" s="146"/>
      <c r="Q574" s="146"/>
    </row>
    <row r="575">
      <c r="A575" s="146"/>
      <c r="B575" s="127"/>
      <c r="C575" s="146"/>
      <c r="D575" s="146"/>
      <c r="E575" s="146"/>
      <c r="F575" s="146"/>
      <c r="G575" s="146"/>
      <c r="H575" s="146"/>
      <c r="I575" s="146"/>
      <c r="J575" s="146"/>
      <c r="K575" s="146"/>
      <c r="L575" s="146"/>
      <c r="M575" s="146"/>
      <c r="N575" s="146"/>
      <c r="O575" s="146"/>
      <c r="P575" s="146"/>
      <c r="Q575" s="146"/>
    </row>
    <row r="576">
      <c r="A576" s="146"/>
      <c r="B576" s="127"/>
      <c r="C576" s="146"/>
      <c r="D576" s="146"/>
      <c r="E576" s="146"/>
      <c r="F576" s="146"/>
      <c r="G576" s="146"/>
      <c r="H576" s="146"/>
      <c r="I576" s="146"/>
      <c r="J576" s="146"/>
      <c r="K576" s="146"/>
      <c r="L576" s="146"/>
      <c r="M576" s="146"/>
      <c r="N576" s="146"/>
      <c r="O576" s="146"/>
      <c r="P576" s="146"/>
      <c r="Q576" s="146"/>
    </row>
    <row r="577">
      <c r="A577" s="146"/>
      <c r="B577" s="127"/>
      <c r="C577" s="146"/>
      <c r="D577" s="146"/>
      <c r="E577" s="146"/>
      <c r="F577" s="146"/>
      <c r="G577" s="146"/>
      <c r="H577" s="146"/>
      <c r="I577" s="146"/>
      <c r="J577" s="146"/>
      <c r="K577" s="146"/>
      <c r="L577" s="146"/>
      <c r="M577" s="146"/>
      <c r="N577" s="146"/>
      <c r="O577" s="146"/>
      <c r="P577" s="146"/>
      <c r="Q577" s="146"/>
    </row>
    <row r="578">
      <c r="A578" s="146"/>
      <c r="B578" s="127"/>
      <c r="C578" s="146"/>
      <c r="D578" s="146"/>
      <c r="E578" s="146"/>
      <c r="F578" s="146"/>
      <c r="G578" s="146"/>
      <c r="H578" s="146"/>
      <c r="I578" s="146"/>
      <c r="J578" s="146"/>
      <c r="K578" s="146"/>
      <c r="L578" s="146"/>
      <c r="M578" s="146"/>
      <c r="N578" s="146"/>
      <c r="O578" s="146"/>
      <c r="P578" s="146"/>
      <c r="Q578" s="146"/>
    </row>
    <row r="579">
      <c r="A579" s="146"/>
      <c r="B579" s="127"/>
      <c r="C579" s="146"/>
      <c r="D579" s="146"/>
      <c r="E579" s="146"/>
      <c r="F579" s="146"/>
      <c r="G579" s="146"/>
      <c r="H579" s="146"/>
      <c r="I579" s="146"/>
      <c r="J579" s="146"/>
      <c r="K579" s="146"/>
      <c r="L579" s="146"/>
      <c r="M579" s="146"/>
      <c r="N579" s="146"/>
      <c r="O579" s="146"/>
      <c r="P579" s="146"/>
      <c r="Q579" s="146"/>
    </row>
    <row r="580">
      <c r="A580" s="146"/>
      <c r="B580" s="127"/>
      <c r="C580" s="146"/>
      <c r="D580" s="146"/>
      <c r="E580" s="146"/>
      <c r="F580" s="146"/>
      <c r="G580" s="146"/>
      <c r="H580" s="146"/>
      <c r="I580" s="146"/>
      <c r="J580" s="146"/>
      <c r="K580" s="146"/>
      <c r="L580" s="146"/>
      <c r="M580" s="146"/>
      <c r="N580" s="146"/>
      <c r="O580" s="146"/>
      <c r="P580" s="146"/>
      <c r="Q580" s="146"/>
    </row>
    <row r="581">
      <c r="A581" s="146"/>
      <c r="B581" s="127"/>
      <c r="C581" s="146"/>
      <c r="D581" s="146"/>
      <c r="E581" s="146"/>
      <c r="F581" s="146"/>
      <c r="G581" s="146"/>
      <c r="H581" s="146"/>
      <c r="I581" s="146"/>
      <c r="J581" s="146"/>
      <c r="K581" s="146"/>
      <c r="L581" s="146"/>
      <c r="M581" s="146"/>
      <c r="N581" s="146"/>
      <c r="O581" s="146"/>
      <c r="P581" s="146"/>
      <c r="Q581" s="146"/>
    </row>
    <row r="582">
      <c r="A582" s="146"/>
      <c r="B582" s="127"/>
      <c r="C582" s="146"/>
      <c r="D582" s="146"/>
      <c r="E582" s="146"/>
      <c r="F582" s="146"/>
      <c r="G582" s="146"/>
      <c r="H582" s="146"/>
      <c r="I582" s="146"/>
      <c r="J582" s="146"/>
      <c r="K582" s="146"/>
      <c r="L582" s="146"/>
      <c r="M582" s="146"/>
      <c r="N582" s="146"/>
      <c r="O582" s="146"/>
      <c r="P582" s="146"/>
      <c r="Q582" s="146"/>
    </row>
    <row r="583">
      <c r="A583" s="146"/>
      <c r="B583" s="127"/>
      <c r="C583" s="146"/>
      <c r="D583" s="146"/>
      <c r="E583" s="146"/>
      <c r="F583" s="146"/>
      <c r="G583" s="146"/>
      <c r="H583" s="146"/>
      <c r="I583" s="146"/>
      <c r="J583" s="146"/>
      <c r="K583" s="146"/>
      <c r="L583" s="146"/>
      <c r="M583" s="146"/>
      <c r="N583" s="146"/>
      <c r="O583" s="146"/>
      <c r="P583" s="146"/>
      <c r="Q583" s="146"/>
    </row>
    <row r="584">
      <c r="A584" s="146"/>
      <c r="B584" s="127"/>
      <c r="C584" s="146"/>
      <c r="D584" s="146"/>
      <c r="E584" s="146"/>
      <c r="F584" s="146"/>
      <c r="G584" s="146"/>
      <c r="H584" s="146"/>
      <c r="I584" s="146"/>
      <c r="J584" s="146"/>
      <c r="K584" s="146"/>
      <c r="L584" s="146"/>
      <c r="M584" s="146"/>
      <c r="N584" s="146"/>
      <c r="O584" s="146"/>
      <c r="P584" s="146"/>
      <c r="Q584" s="146"/>
    </row>
    <row r="585">
      <c r="A585" s="146"/>
      <c r="B585" s="127"/>
      <c r="C585" s="146"/>
      <c r="D585" s="146"/>
      <c r="E585" s="146"/>
      <c r="F585" s="146"/>
      <c r="G585" s="146"/>
      <c r="H585" s="146"/>
      <c r="I585" s="146"/>
      <c r="J585" s="146"/>
      <c r="K585" s="146"/>
      <c r="L585" s="146"/>
      <c r="M585" s="146"/>
      <c r="N585" s="146"/>
      <c r="O585" s="146"/>
      <c r="P585" s="146"/>
      <c r="Q585" s="146"/>
    </row>
    <row r="586">
      <c r="A586" s="146"/>
      <c r="B586" s="127"/>
      <c r="C586" s="146"/>
      <c r="D586" s="146"/>
      <c r="E586" s="146"/>
      <c r="F586" s="146"/>
      <c r="G586" s="146"/>
      <c r="H586" s="146"/>
      <c r="I586" s="146"/>
      <c r="J586" s="146"/>
      <c r="K586" s="146"/>
      <c r="L586" s="146"/>
      <c r="M586" s="146"/>
      <c r="N586" s="146"/>
      <c r="O586" s="146"/>
      <c r="P586" s="146"/>
      <c r="Q586" s="146"/>
    </row>
    <row r="587">
      <c r="A587" s="146"/>
      <c r="B587" s="127"/>
      <c r="C587" s="146"/>
      <c r="D587" s="146"/>
      <c r="E587" s="146"/>
      <c r="F587" s="146"/>
      <c r="G587" s="146"/>
      <c r="H587" s="146"/>
      <c r="I587" s="146"/>
      <c r="J587" s="146"/>
      <c r="K587" s="146"/>
      <c r="L587" s="146"/>
      <c r="M587" s="146"/>
      <c r="N587" s="146"/>
      <c r="O587" s="146"/>
      <c r="P587" s="146"/>
      <c r="Q587" s="146"/>
    </row>
    <row r="588">
      <c r="A588" s="146"/>
      <c r="B588" s="127"/>
      <c r="C588" s="146"/>
      <c r="D588" s="146"/>
      <c r="E588" s="146"/>
      <c r="F588" s="146"/>
      <c r="G588" s="146"/>
      <c r="H588" s="146"/>
      <c r="I588" s="146"/>
      <c r="J588" s="146"/>
      <c r="K588" s="146"/>
      <c r="L588" s="146"/>
      <c r="M588" s="146"/>
      <c r="N588" s="146"/>
      <c r="O588" s="146"/>
      <c r="P588" s="146"/>
      <c r="Q588" s="146"/>
    </row>
    <row r="589">
      <c r="A589" s="146"/>
      <c r="B589" s="127"/>
      <c r="C589" s="146"/>
      <c r="D589" s="146"/>
      <c r="E589" s="146"/>
      <c r="F589" s="146"/>
      <c r="G589" s="146"/>
      <c r="H589" s="146"/>
      <c r="I589" s="146"/>
      <c r="J589" s="146"/>
      <c r="K589" s="146"/>
      <c r="L589" s="146"/>
      <c r="M589" s="146"/>
      <c r="N589" s="146"/>
      <c r="O589" s="146"/>
      <c r="P589" s="146"/>
      <c r="Q589" s="146"/>
    </row>
    <row r="590">
      <c r="A590" s="146"/>
      <c r="B590" s="127"/>
      <c r="C590" s="146"/>
      <c r="D590" s="146"/>
      <c r="E590" s="146"/>
      <c r="F590" s="146"/>
      <c r="G590" s="146"/>
      <c r="H590" s="146"/>
      <c r="I590" s="146"/>
      <c r="J590" s="146"/>
      <c r="K590" s="146"/>
      <c r="L590" s="146"/>
      <c r="M590" s="146"/>
      <c r="N590" s="146"/>
      <c r="O590" s="146"/>
      <c r="P590" s="146"/>
      <c r="Q590" s="146"/>
    </row>
    <row r="591">
      <c r="A591" s="146"/>
      <c r="B591" s="127"/>
      <c r="C591" s="146"/>
      <c r="D591" s="146"/>
      <c r="E591" s="146"/>
      <c r="F591" s="146"/>
      <c r="G591" s="146"/>
      <c r="H591" s="146"/>
      <c r="I591" s="146"/>
      <c r="J591" s="146"/>
      <c r="K591" s="146"/>
      <c r="L591" s="146"/>
      <c r="M591" s="146"/>
      <c r="N591" s="146"/>
      <c r="O591" s="146"/>
      <c r="P591" s="146"/>
      <c r="Q591" s="146"/>
    </row>
    <row r="592">
      <c r="A592" s="146"/>
      <c r="B592" s="127"/>
      <c r="C592" s="146"/>
      <c r="D592" s="146"/>
      <c r="E592" s="146"/>
      <c r="F592" s="146"/>
      <c r="G592" s="146"/>
      <c r="H592" s="146"/>
      <c r="I592" s="146"/>
      <c r="J592" s="146"/>
      <c r="K592" s="146"/>
      <c r="L592" s="146"/>
      <c r="M592" s="146"/>
      <c r="N592" s="146"/>
      <c r="O592" s="146"/>
      <c r="P592" s="146"/>
      <c r="Q592" s="146"/>
    </row>
    <row r="593">
      <c r="A593" s="146"/>
      <c r="B593" s="127"/>
      <c r="C593" s="146"/>
      <c r="D593" s="146"/>
      <c r="E593" s="146"/>
      <c r="F593" s="146"/>
      <c r="G593" s="146"/>
      <c r="H593" s="146"/>
      <c r="I593" s="146"/>
      <c r="J593" s="146"/>
      <c r="K593" s="146"/>
      <c r="L593" s="146"/>
      <c r="M593" s="146"/>
      <c r="N593" s="146"/>
      <c r="O593" s="146"/>
      <c r="P593" s="146"/>
      <c r="Q593" s="146"/>
    </row>
    <row r="594">
      <c r="A594" s="146"/>
      <c r="B594" s="127"/>
      <c r="C594" s="146"/>
      <c r="D594" s="146"/>
      <c r="E594" s="146"/>
      <c r="F594" s="146"/>
      <c r="G594" s="146"/>
      <c r="H594" s="146"/>
      <c r="I594" s="146"/>
      <c r="J594" s="146"/>
      <c r="K594" s="146"/>
      <c r="L594" s="146"/>
      <c r="M594" s="146"/>
      <c r="N594" s="146"/>
      <c r="O594" s="146"/>
      <c r="P594" s="146"/>
      <c r="Q594" s="146"/>
    </row>
    <row r="595">
      <c r="A595" s="146"/>
      <c r="B595" s="127"/>
      <c r="C595" s="146"/>
      <c r="D595" s="146"/>
      <c r="E595" s="146"/>
      <c r="F595" s="146"/>
      <c r="G595" s="146"/>
      <c r="H595" s="146"/>
      <c r="I595" s="146"/>
      <c r="J595" s="146"/>
      <c r="K595" s="146"/>
      <c r="L595" s="146"/>
      <c r="M595" s="146"/>
      <c r="N595" s="146"/>
      <c r="O595" s="146"/>
      <c r="P595" s="146"/>
      <c r="Q595" s="146"/>
    </row>
    <row r="596">
      <c r="A596" s="146"/>
      <c r="B596" s="127"/>
      <c r="C596" s="146"/>
      <c r="D596" s="146"/>
      <c r="E596" s="146"/>
      <c r="F596" s="146"/>
      <c r="G596" s="146"/>
      <c r="H596" s="146"/>
      <c r="I596" s="146"/>
      <c r="J596" s="146"/>
      <c r="K596" s="146"/>
      <c r="L596" s="146"/>
      <c r="M596" s="146"/>
      <c r="N596" s="146"/>
      <c r="O596" s="146"/>
      <c r="P596" s="146"/>
      <c r="Q596" s="146"/>
    </row>
    <row r="597">
      <c r="A597" s="146"/>
      <c r="B597" s="127"/>
      <c r="C597" s="146"/>
      <c r="D597" s="146"/>
      <c r="E597" s="146"/>
      <c r="F597" s="146"/>
      <c r="G597" s="146"/>
      <c r="H597" s="146"/>
      <c r="I597" s="146"/>
      <c r="J597" s="146"/>
      <c r="K597" s="146"/>
      <c r="L597" s="146"/>
      <c r="M597" s="146"/>
      <c r="N597" s="146"/>
      <c r="O597" s="146"/>
      <c r="P597" s="146"/>
      <c r="Q597" s="146"/>
    </row>
    <row r="598">
      <c r="A598" s="146"/>
      <c r="B598" s="127"/>
      <c r="C598" s="146"/>
      <c r="D598" s="146"/>
      <c r="E598" s="146"/>
      <c r="F598" s="146"/>
      <c r="G598" s="146"/>
      <c r="H598" s="146"/>
      <c r="I598" s="146"/>
      <c r="J598" s="146"/>
      <c r="K598" s="146"/>
      <c r="L598" s="146"/>
      <c r="M598" s="146"/>
      <c r="N598" s="146"/>
      <c r="O598" s="146"/>
      <c r="P598" s="146"/>
      <c r="Q598" s="146"/>
    </row>
    <row r="599">
      <c r="A599" s="146"/>
      <c r="B599" s="127"/>
      <c r="C599" s="146"/>
      <c r="D599" s="146"/>
      <c r="E599" s="146"/>
      <c r="F599" s="146"/>
      <c r="G599" s="146"/>
      <c r="H599" s="146"/>
      <c r="I599" s="146"/>
      <c r="J599" s="146"/>
      <c r="K599" s="146"/>
      <c r="L599" s="146"/>
      <c r="M599" s="146"/>
      <c r="N599" s="146"/>
      <c r="O599" s="146"/>
      <c r="P599" s="146"/>
      <c r="Q599" s="146"/>
    </row>
    <row r="600">
      <c r="A600" s="146"/>
      <c r="B600" s="127"/>
      <c r="C600" s="146"/>
      <c r="D600" s="146"/>
      <c r="E600" s="146"/>
      <c r="F600" s="146"/>
      <c r="G600" s="146"/>
      <c r="H600" s="146"/>
      <c r="I600" s="146"/>
      <c r="J600" s="146"/>
      <c r="K600" s="146"/>
      <c r="L600" s="146"/>
      <c r="M600" s="146"/>
      <c r="N600" s="146"/>
      <c r="O600" s="146"/>
      <c r="P600" s="146"/>
      <c r="Q600" s="146"/>
    </row>
    <row r="601">
      <c r="A601" s="146"/>
      <c r="B601" s="127"/>
      <c r="C601" s="146"/>
      <c r="D601" s="146"/>
      <c r="E601" s="146"/>
      <c r="F601" s="146"/>
      <c r="G601" s="146"/>
      <c r="H601" s="146"/>
      <c r="I601" s="146"/>
      <c r="J601" s="146"/>
      <c r="K601" s="146"/>
      <c r="L601" s="146"/>
      <c r="M601" s="146"/>
      <c r="N601" s="146"/>
      <c r="O601" s="146"/>
      <c r="P601" s="146"/>
      <c r="Q601" s="146"/>
    </row>
    <row r="602">
      <c r="A602" s="146"/>
      <c r="B602" s="127"/>
      <c r="C602" s="146"/>
      <c r="D602" s="146"/>
      <c r="E602" s="146"/>
      <c r="F602" s="146"/>
      <c r="G602" s="146"/>
      <c r="H602" s="146"/>
      <c r="I602" s="146"/>
      <c r="J602" s="146"/>
      <c r="K602" s="146"/>
      <c r="L602" s="146"/>
      <c r="M602" s="146"/>
      <c r="N602" s="146"/>
      <c r="O602" s="146"/>
      <c r="P602" s="146"/>
      <c r="Q602" s="146"/>
    </row>
    <row r="603">
      <c r="A603" s="146"/>
      <c r="B603" s="127"/>
      <c r="C603" s="146"/>
      <c r="D603" s="146"/>
      <c r="E603" s="146"/>
      <c r="F603" s="146"/>
      <c r="G603" s="146"/>
      <c r="H603" s="146"/>
      <c r="I603" s="146"/>
      <c r="J603" s="146"/>
      <c r="K603" s="146"/>
      <c r="L603" s="146"/>
      <c r="M603" s="146"/>
      <c r="N603" s="146"/>
      <c r="O603" s="146"/>
      <c r="P603" s="146"/>
      <c r="Q603" s="146"/>
    </row>
    <row r="604">
      <c r="A604" s="146"/>
      <c r="B604" s="127"/>
      <c r="C604" s="146"/>
      <c r="D604" s="146"/>
      <c r="E604" s="146"/>
      <c r="F604" s="146"/>
      <c r="G604" s="146"/>
      <c r="H604" s="146"/>
      <c r="I604" s="146"/>
      <c r="J604" s="146"/>
      <c r="K604" s="146"/>
      <c r="L604" s="146"/>
      <c r="M604" s="146"/>
      <c r="N604" s="146"/>
      <c r="O604" s="146"/>
      <c r="P604" s="146"/>
      <c r="Q604" s="146"/>
    </row>
    <row r="605">
      <c r="A605" s="146"/>
      <c r="B605" s="127"/>
      <c r="C605" s="146"/>
      <c r="D605" s="146"/>
      <c r="E605" s="146"/>
      <c r="F605" s="146"/>
      <c r="G605" s="146"/>
      <c r="H605" s="146"/>
      <c r="I605" s="146"/>
      <c r="J605" s="146"/>
      <c r="K605" s="146"/>
      <c r="L605" s="146"/>
      <c r="M605" s="146"/>
      <c r="N605" s="146"/>
      <c r="O605" s="146"/>
      <c r="P605" s="146"/>
      <c r="Q605" s="146"/>
    </row>
    <row r="606">
      <c r="A606" s="146"/>
      <c r="B606" s="127"/>
      <c r="C606" s="146"/>
      <c r="D606" s="146"/>
      <c r="E606" s="146"/>
      <c r="F606" s="146"/>
      <c r="G606" s="146"/>
      <c r="H606" s="146"/>
      <c r="I606" s="146"/>
      <c r="J606" s="146"/>
      <c r="K606" s="146"/>
      <c r="L606" s="146"/>
      <c r="M606" s="146"/>
      <c r="N606" s="146"/>
      <c r="O606" s="146"/>
      <c r="P606" s="146"/>
      <c r="Q606" s="146"/>
    </row>
    <row r="607">
      <c r="A607" s="146"/>
      <c r="B607" s="127"/>
      <c r="C607" s="146"/>
      <c r="D607" s="146"/>
      <c r="E607" s="146"/>
      <c r="F607" s="146"/>
      <c r="G607" s="146"/>
      <c r="H607" s="146"/>
      <c r="I607" s="146"/>
      <c r="J607" s="146"/>
      <c r="K607" s="146"/>
      <c r="L607" s="146"/>
      <c r="M607" s="146"/>
      <c r="N607" s="146"/>
      <c r="O607" s="146"/>
      <c r="P607" s="146"/>
      <c r="Q607" s="146"/>
    </row>
    <row r="608">
      <c r="A608" s="146"/>
      <c r="B608" s="127"/>
      <c r="C608" s="146"/>
      <c r="D608" s="146"/>
      <c r="E608" s="146"/>
      <c r="F608" s="146"/>
      <c r="G608" s="146"/>
      <c r="H608" s="146"/>
      <c r="I608" s="146"/>
      <c r="J608" s="146"/>
      <c r="K608" s="146"/>
      <c r="L608" s="146"/>
      <c r="M608" s="146"/>
      <c r="N608" s="146"/>
      <c r="O608" s="146"/>
      <c r="P608" s="146"/>
      <c r="Q608" s="146"/>
    </row>
    <row r="609">
      <c r="A609" s="146"/>
      <c r="B609" s="127"/>
      <c r="C609" s="146"/>
      <c r="D609" s="146"/>
      <c r="E609" s="146"/>
      <c r="F609" s="146"/>
      <c r="G609" s="146"/>
      <c r="H609" s="146"/>
      <c r="I609" s="146"/>
      <c r="J609" s="146"/>
      <c r="K609" s="146"/>
      <c r="L609" s="146"/>
      <c r="M609" s="146"/>
      <c r="N609" s="146"/>
      <c r="O609" s="146"/>
      <c r="P609" s="146"/>
      <c r="Q609" s="146"/>
    </row>
    <row r="610">
      <c r="A610" s="146"/>
      <c r="B610" s="127"/>
      <c r="C610" s="146"/>
      <c r="D610" s="146"/>
      <c r="E610" s="146"/>
      <c r="F610" s="146"/>
      <c r="G610" s="146"/>
      <c r="H610" s="146"/>
      <c r="I610" s="146"/>
      <c r="J610" s="146"/>
      <c r="K610" s="146"/>
      <c r="L610" s="146"/>
      <c r="M610" s="146"/>
      <c r="N610" s="146"/>
      <c r="O610" s="146"/>
      <c r="P610" s="146"/>
      <c r="Q610" s="146"/>
    </row>
    <row r="611">
      <c r="A611" s="146"/>
      <c r="B611" s="127"/>
      <c r="C611" s="146"/>
      <c r="D611" s="146"/>
      <c r="E611" s="146"/>
      <c r="F611" s="146"/>
      <c r="G611" s="146"/>
      <c r="H611" s="146"/>
      <c r="I611" s="146"/>
      <c r="J611" s="146"/>
      <c r="K611" s="146"/>
      <c r="L611" s="146"/>
      <c r="M611" s="146"/>
      <c r="N611" s="146"/>
      <c r="O611" s="146"/>
      <c r="P611" s="146"/>
      <c r="Q611" s="146"/>
    </row>
    <row r="612">
      <c r="A612" s="146"/>
      <c r="B612" s="127"/>
      <c r="C612" s="146"/>
      <c r="D612" s="146"/>
      <c r="E612" s="146"/>
      <c r="F612" s="146"/>
      <c r="G612" s="146"/>
      <c r="H612" s="146"/>
      <c r="I612" s="146"/>
      <c r="J612" s="146"/>
      <c r="K612" s="146"/>
      <c r="L612" s="146"/>
      <c r="M612" s="146"/>
      <c r="N612" s="146"/>
      <c r="O612" s="146"/>
      <c r="P612" s="146"/>
      <c r="Q612" s="146"/>
    </row>
    <row r="613">
      <c r="A613" s="146"/>
      <c r="B613" s="127"/>
      <c r="C613" s="146"/>
      <c r="D613" s="146"/>
      <c r="E613" s="146"/>
      <c r="F613" s="146"/>
      <c r="G613" s="146"/>
      <c r="H613" s="146"/>
      <c r="I613" s="146"/>
      <c r="J613" s="146"/>
      <c r="K613" s="146"/>
      <c r="L613" s="146"/>
      <c r="M613" s="146"/>
      <c r="N613" s="146"/>
      <c r="O613" s="146"/>
      <c r="P613" s="146"/>
      <c r="Q613" s="146"/>
    </row>
    <row r="614">
      <c r="A614" s="146"/>
      <c r="B614" s="127"/>
      <c r="C614" s="146"/>
      <c r="D614" s="146"/>
      <c r="E614" s="146"/>
      <c r="F614" s="146"/>
      <c r="G614" s="146"/>
      <c r="H614" s="146"/>
      <c r="I614" s="146"/>
      <c r="J614" s="146"/>
      <c r="K614" s="146"/>
      <c r="L614" s="146"/>
      <c r="M614" s="146"/>
      <c r="N614" s="146"/>
      <c r="O614" s="146"/>
      <c r="P614" s="146"/>
      <c r="Q614" s="146"/>
    </row>
    <row r="615">
      <c r="A615" s="146"/>
      <c r="B615" s="127"/>
      <c r="C615" s="146"/>
      <c r="D615" s="146"/>
      <c r="E615" s="146"/>
      <c r="F615" s="146"/>
      <c r="G615" s="146"/>
      <c r="H615" s="146"/>
      <c r="I615" s="146"/>
      <c r="J615" s="146"/>
      <c r="K615" s="146"/>
      <c r="L615" s="146"/>
      <c r="M615" s="146"/>
      <c r="N615" s="146"/>
      <c r="O615" s="146"/>
      <c r="P615" s="146"/>
      <c r="Q615" s="146"/>
    </row>
    <row r="616">
      <c r="A616" s="146"/>
      <c r="B616" s="127"/>
      <c r="C616" s="146"/>
      <c r="D616" s="146"/>
      <c r="E616" s="146"/>
      <c r="F616" s="146"/>
      <c r="G616" s="146"/>
      <c r="H616" s="146"/>
      <c r="I616" s="146"/>
      <c r="J616" s="146"/>
      <c r="K616" s="146"/>
      <c r="L616" s="146"/>
      <c r="M616" s="146"/>
      <c r="N616" s="146"/>
      <c r="O616" s="146"/>
      <c r="P616" s="146"/>
      <c r="Q616" s="146"/>
    </row>
    <row r="617">
      <c r="A617" s="146"/>
      <c r="B617" s="127"/>
      <c r="C617" s="146"/>
      <c r="D617" s="146"/>
      <c r="E617" s="146"/>
      <c r="F617" s="146"/>
      <c r="G617" s="146"/>
      <c r="H617" s="146"/>
      <c r="I617" s="146"/>
      <c r="J617" s="146"/>
      <c r="K617" s="146"/>
      <c r="L617" s="146"/>
      <c r="M617" s="146"/>
      <c r="N617" s="146"/>
      <c r="O617" s="146"/>
      <c r="P617" s="146"/>
      <c r="Q617" s="146"/>
    </row>
    <row r="618">
      <c r="A618" s="146"/>
      <c r="B618" s="127"/>
      <c r="C618" s="146"/>
      <c r="D618" s="146"/>
      <c r="E618" s="146"/>
      <c r="F618" s="146"/>
      <c r="G618" s="146"/>
      <c r="H618" s="146"/>
      <c r="I618" s="146"/>
      <c r="J618" s="146"/>
      <c r="K618" s="146"/>
      <c r="L618" s="146"/>
      <c r="M618" s="146"/>
      <c r="N618" s="146"/>
      <c r="O618" s="146"/>
      <c r="P618" s="146"/>
      <c r="Q618" s="146"/>
    </row>
    <row r="619">
      <c r="A619" s="146"/>
      <c r="B619" s="127"/>
      <c r="C619" s="146"/>
      <c r="D619" s="146"/>
      <c r="E619" s="146"/>
      <c r="F619" s="146"/>
      <c r="G619" s="146"/>
      <c r="H619" s="146"/>
      <c r="I619" s="146"/>
      <c r="J619" s="146"/>
      <c r="K619" s="146"/>
      <c r="L619" s="146"/>
      <c r="M619" s="146"/>
      <c r="N619" s="146"/>
      <c r="O619" s="146"/>
      <c r="P619" s="146"/>
      <c r="Q619" s="146"/>
    </row>
    <row r="620">
      <c r="A620" s="146"/>
      <c r="B620" s="127"/>
      <c r="C620" s="146"/>
      <c r="D620" s="146"/>
      <c r="E620" s="146"/>
      <c r="F620" s="146"/>
      <c r="G620" s="146"/>
      <c r="H620" s="146"/>
      <c r="I620" s="146"/>
      <c r="J620" s="146"/>
      <c r="K620" s="146"/>
      <c r="L620" s="146"/>
      <c r="M620" s="146"/>
      <c r="N620" s="146"/>
      <c r="O620" s="146"/>
      <c r="P620" s="146"/>
      <c r="Q620" s="146"/>
    </row>
    <row r="621">
      <c r="A621" s="146"/>
      <c r="B621" s="127"/>
      <c r="C621" s="146"/>
      <c r="D621" s="146"/>
      <c r="E621" s="146"/>
      <c r="F621" s="146"/>
      <c r="G621" s="146"/>
      <c r="H621" s="146"/>
      <c r="I621" s="146"/>
      <c r="J621" s="146"/>
      <c r="K621" s="146"/>
      <c r="L621" s="146"/>
      <c r="M621" s="146"/>
      <c r="N621" s="146"/>
      <c r="O621" s="146"/>
      <c r="P621" s="146"/>
      <c r="Q621" s="146"/>
    </row>
    <row r="622">
      <c r="A622" s="146"/>
      <c r="B622" s="127"/>
      <c r="C622" s="146"/>
      <c r="D622" s="146"/>
      <c r="E622" s="146"/>
      <c r="F622" s="146"/>
      <c r="G622" s="146"/>
      <c r="H622" s="146"/>
      <c r="I622" s="146"/>
      <c r="J622" s="146"/>
      <c r="K622" s="146"/>
      <c r="L622" s="146"/>
      <c r="M622" s="146"/>
      <c r="N622" s="146"/>
      <c r="O622" s="146"/>
      <c r="P622" s="146"/>
      <c r="Q622" s="146"/>
    </row>
    <row r="623">
      <c r="A623" s="146"/>
      <c r="B623" s="127"/>
      <c r="C623" s="146"/>
      <c r="D623" s="146"/>
      <c r="E623" s="146"/>
      <c r="F623" s="146"/>
      <c r="G623" s="146"/>
      <c r="H623" s="146"/>
      <c r="I623" s="146"/>
      <c r="J623" s="146"/>
      <c r="K623" s="146"/>
      <c r="L623" s="146"/>
      <c r="M623" s="146"/>
      <c r="N623" s="146"/>
      <c r="O623" s="146"/>
      <c r="P623" s="146"/>
      <c r="Q623" s="146"/>
    </row>
    <row r="624">
      <c r="A624" s="146"/>
      <c r="B624" s="127"/>
      <c r="C624" s="146"/>
      <c r="D624" s="146"/>
      <c r="E624" s="146"/>
      <c r="F624" s="146"/>
      <c r="G624" s="146"/>
      <c r="H624" s="146"/>
      <c r="I624" s="146"/>
      <c r="J624" s="146"/>
      <c r="K624" s="146"/>
      <c r="L624" s="146"/>
      <c r="M624" s="146"/>
      <c r="N624" s="146"/>
      <c r="O624" s="146"/>
      <c r="P624" s="146"/>
      <c r="Q624" s="146"/>
    </row>
    <row r="625">
      <c r="A625" s="146"/>
      <c r="B625" s="127"/>
      <c r="C625" s="146"/>
      <c r="D625" s="146"/>
      <c r="E625" s="146"/>
      <c r="F625" s="146"/>
      <c r="G625" s="146"/>
      <c r="H625" s="146"/>
      <c r="I625" s="146"/>
      <c r="J625" s="146"/>
      <c r="K625" s="146"/>
      <c r="L625" s="146"/>
      <c r="M625" s="146"/>
      <c r="N625" s="146"/>
      <c r="O625" s="146"/>
      <c r="P625" s="146"/>
      <c r="Q625" s="146"/>
    </row>
    <row r="626">
      <c r="A626" s="146"/>
      <c r="B626" s="127"/>
      <c r="C626" s="146"/>
      <c r="D626" s="146"/>
      <c r="E626" s="146"/>
      <c r="F626" s="146"/>
      <c r="G626" s="146"/>
      <c r="H626" s="146"/>
      <c r="I626" s="146"/>
      <c r="J626" s="146"/>
      <c r="K626" s="146"/>
      <c r="L626" s="146"/>
      <c r="M626" s="146"/>
      <c r="N626" s="146"/>
      <c r="O626" s="146"/>
      <c r="P626" s="146"/>
      <c r="Q626" s="146"/>
    </row>
    <row r="627">
      <c r="A627" s="146"/>
      <c r="B627" s="127"/>
      <c r="C627" s="146"/>
      <c r="D627" s="146"/>
      <c r="E627" s="146"/>
      <c r="F627" s="146"/>
      <c r="G627" s="146"/>
      <c r="H627" s="146"/>
      <c r="I627" s="146"/>
      <c r="J627" s="146"/>
      <c r="K627" s="146"/>
      <c r="L627" s="146"/>
      <c r="M627" s="146"/>
      <c r="N627" s="146"/>
      <c r="O627" s="146"/>
      <c r="P627" s="146"/>
      <c r="Q627" s="146"/>
    </row>
    <row r="628">
      <c r="A628" s="146"/>
      <c r="B628" s="127"/>
      <c r="C628" s="146"/>
      <c r="D628" s="146"/>
      <c r="E628" s="146"/>
      <c r="F628" s="146"/>
      <c r="G628" s="146"/>
      <c r="H628" s="146"/>
      <c r="I628" s="146"/>
      <c r="J628" s="146"/>
      <c r="K628" s="146"/>
      <c r="L628" s="146"/>
      <c r="M628" s="146"/>
      <c r="N628" s="146"/>
      <c r="O628" s="146"/>
      <c r="P628" s="146"/>
      <c r="Q628" s="146"/>
    </row>
    <row r="629">
      <c r="A629" s="146"/>
      <c r="B629" s="127"/>
      <c r="C629" s="146"/>
      <c r="D629" s="146"/>
      <c r="E629" s="146"/>
      <c r="F629" s="146"/>
      <c r="G629" s="146"/>
      <c r="H629" s="146"/>
      <c r="I629" s="146"/>
      <c r="J629" s="146"/>
      <c r="K629" s="146"/>
      <c r="L629" s="146"/>
      <c r="M629" s="146"/>
      <c r="N629" s="146"/>
      <c r="O629" s="146"/>
      <c r="P629" s="146"/>
      <c r="Q629" s="146"/>
    </row>
    <row r="630">
      <c r="A630" s="146"/>
      <c r="B630" s="127"/>
      <c r="C630" s="146"/>
      <c r="D630" s="146"/>
      <c r="E630" s="146"/>
      <c r="F630" s="146"/>
      <c r="G630" s="146"/>
      <c r="H630" s="146"/>
      <c r="I630" s="146"/>
      <c r="J630" s="146"/>
      <c r="K630" s="146"/>
      <c r="L630" s="146"/>
      <c r="M630" s="146"/>
      <c r="N630" s="146"/>
      <c r="O630" s="146"/>
      <c r="P630" s="146"/>
      <c r="Q630" s="146"/>
    </row>
    <row r="631">
      <c r="A631" s="146"/>
      <c r="B631" s="127"/>
      <c r="C631" s="146"/>
      <c r="D631" s="146"/>
      <c r="E631" s="146"/>
      <c r="F631" s="146"/>
      <c r="G631" s="146"/>
      <c r="H631" s="146"/>
      <c r="I631" s="146"/>
      <c r="J631" s="146"/>
      <c r="K631" s="146"/>
      <c r="L631" s="146"/>
      <c r="M631" s="146"/>
      <c r="N631" s="146"/>
      <c r="O631" s="146"/>
      <c r="P631" s="146"/>
      <c r="Q631" s="146"/>
    </row>
    <row r="632">
      <c r="A632" s="146"/>
      <c r="B632" s="127"/>
      <c r="C632" s="146"/>
      <c r="D632" s="146"/>
      <c r="E632" s="146"/>
      <c r="F632" s="146"/>
      <c r="G632" s="146"/>
      <c r="H632" s="146"/>
      <c r="I632" s="146"/>
      <c r="J632" s="146"/>
      <c r="K632" s="146"/>
      <c r="L632" s="146"/>
      <c r="M632" s="146"/>
      <c r="N632" s="146"/>
      <c r="O632" s="146"/>
      <c r="P632" s="146"/>
      <c r="Q632" s="146"/>
    </row>
    <row r="633">
      <c r="A633" s="146"/>
      <c r="B633" s="127"/>
      <c r="C633" s="146"/>
      <c r="D633" s="146"/>
      <c r="E633" s="146"/>
      <c r="F633" s="146"/>
      <c r="G633" s="146"/>
      <c r="H633" s="146"/>
      <c r="I633" s="146"/>
      <c r="J633" s="146"/>
      <c r="K633" s="146"/>
      <c r="L633" s="146"/>
      <c r="M633" s="146"/>
      <c r="N633" s="146"/>
      <c r="O633" s="146"/>
      <c r="P633" s="146"/>
      <c r="Q633" s="146"/>
    </row>
    <row r="634">
      <c r="A634" s="146"/>
      <c r="B634" s="127"/>
      <c r="C634" s="146"/>
      <c r="D634" s="146"/>
      <c r="E634" s="146"/>
      <c r="F634" s="146"/>
      <c r="G634" s="146"/>
      <c r="H634" s="146"/>
      <c r="I634" s="146"/>
      <c r="J634" s="146"/>
      <c r="K634" s="146"/>
      <c r="L634" s="146"/>
      <c r="M634" s="146"/>
      <c r="N634" s="146"/>
      <c r="O634" s="146"/>
      <c r="P634" s="146"/>
      <c r="Q634" s="146"/>
    </row>
    <row r="635">
      <c r="A635" s="146"/>
      <c r="B635" s="127"/>
      <c r="C635" s="146"/>
      <c r="D635" s="146"/>
      <c r="E635" s="146"/>
      <c r="F635" s="146"/>
      <c r="G635" s="146"/>
      <c r="H635" s="146"/>
      <c r="I635" s="146"/>
      <c r="J635" s="146"/>
      <c r="K635" s="146"/>
      <c r="L635" s="146"/>
      <c r="M635" s="146"/>
      <c r="N635" s="146"/>
      <c r="O635" s="146"/>
      <c r="P635" s="146"/>
      <c r="Q635" s="146"/>
    </row>
    <row r="636">
      <c r="A636" s="146"/>
      <c r="B636" s="127"/>
      <c r="C636" s="146"/>
      <c r="D636" s="146"/>
      <c r="E636" s="146"/>
      <c r="F636" s="146"/>
      <c r="G636" s="146"/>
      <c r="H636" s="146"/>
      <c r="I636" s="146"/>
      <c r="J636" s="146"/>
      <c r="K636" s="146"/>
      <c r="L636" s="146"/>
      <c r="M636" s="146"/>
      <c r="N636" s="146"/>
      <c r="O636" s="146"/>
      <c r="P636" s="146"/>
      <c r="Q636" s="146"/>
    </row>
    <row r="637">
      <c r="A637" s="146"/>
      <c r="B637" s="127"/>
      <c r="C637" s="146"/>
      <c r="D637" s="146"/>
      <c r="E637" s="146"/>
      <c r="F637" s="146"/>
      <c r="G637" s="146"/>
      <c r="H637" s="146"/>
      <c r="I637" s="146"/>
      <c r="J637" s="146"/>
      <c r="K637" s="146"/>
      <c r="L637" s="146"/>
      <c r="M637" s="146"/>
      <c r="N637" s="146"/>
      <c r="O637" s="146"/>
      <c r="P637" s="146"/>
      <c r="Q637" s="146"/>
    </row>
    <row r="638">
      <c r="A638" s="146"/>
      <c r="B638" s="127"/>
      <c r="C638" s="146"/>
      <c r="D638" s="146"/>
      <c r="E638" s="146"/>
      <c r="F638" s="146"/>
      <c r="G638" s="146"/>
      <c r="H638" s="146"/>
      <c r="I638" s="146"/>
      <c r="J638" s="146"/>
      <c r="K638" s="146"/>
      <c r="L638" s="146"/>
      <c r="M638" s="146"/>
      <c r="N638" s="146"/>
      <c r="O638" s="146"/>
      <c r="P638" s="146"/>
      <c r="Q638" s="146"/>
    </row>
    <row r="639">
      <c r="A639" s="146"/>
      <c r="B639" s="127"/>
      <c r="C639" s="146"/>
      <c r="D639" s="146"/>
      <c r="E639" s="146"/>
      <c r="F639" s="146"/>
      <c r="G639" s="146"/>
      <c r="H639" s="146"/>
      <c r="I639" s="146"/>
      <c r="J639" s="146"/>
      <c r="K639" s="146"/>
      <c r="L639" s="146"/>
      <c r="M639" s="146"/>
      <c r="N639" s="146"/>
      <c r="O639" s="146"/>
      <c r="P639" s="146"/>
      <c r="Q639" s="146"/>
    </row>
    <row r="640">
      <c r="A640" s="146"/>
      <c r="B640" s="127"/>
      <c r="C640" s="146"/>
      <c r="D640" s="146"/>
      <c r="E640" s="146"/>
      <c r="F640" s="146"/>
      <c r="G640" s="146"/>
      <c r="H640" s="146"/>
      <c r="I640" s="146"/>
      <c r="J640" s="146"/>
      <c r="K640" s="146"/>
      <c r="L640" s="146"/>
      <c r="M640" s="146"/>
      <c r="N640" s="146"/>
      <c r="O640" s="146"/>
      <c r="P640" s="146"/>
      <c r="Q640" s="146"/>
    </row>
    <row r="641">
      <c r="A641" s="146"/>
      <c r="B641" s="127"/>
      <c r="C641" s="146"/>
      <c r="D641" s="146"/>
      <c r="E641" s="146"/>
      <c r="F641" s="146"/>
      <c r="G641" s="146"/>
      <c r="H641" s="146"/>
      <c r="I641" s="146"/>
      <c r="J641" s="146"/>
      <c r="K641" s="146"/>
      <c r="L641" s="146"/>
      <c r="M641" s="146"/>
      <c r="N641" s="146"/>
      <c r="O641" s="146"/>
      <c r="P641" s="146"/>
      <c r="Q641" s="146"/>
    </row>
    <row r="642">
      <c r="A642" s="146"/>
      <c r="B642" s="127"/>
      <c r="C642" s="146"/>
      <c r="D642" s="146"/>
      <c r="E642" s="146"/>
      <c r="F642" s="146"/>
      <c r="G642" s="146"/>
      <c r="H642" s="146"/>
      <c r="I642" s="146"/>
      <c r="J642" s="146"/>
      <c r="K642" s="146"/>
      <c r="L642" s="146"/>
      <c r="M642" s="146"/>
      <c r="N642" s="146"/>
      <c r="O642" s="146"/>
      <c r="P642" s="146"/>
      <c r="Q642" s="146"/>
    </row>
    <row r="643">
      <c r="A643" s="146"/>
      <c r="B643" s="127"/>
      <c r="C643" s="146"/>
      <c r="D643" s="146"/>
      <c r="E643" s="146"/>
      <c r="F643" s="146"/>
      <c r="G643" s="146"/>
      <c r="H643" s="146"/>
      <c r="I643" s="146"/>
      <c r="J643" s="146"/>
      <c r="K643" s="146"/>
      <c r="L643" s="146"/>
      <c r="M643" s="146"/>
      <c r="N643" s="146"/>
      <c r="O643" s="146"/>
      <c r="P643" s="146"/>
      <c r="Q643" s="146"/>
    </row>
    <row r="644">
      <c r="A644" s="146"/>
      <c r="B644" s="127"/>
      <c r="C644" s="146"/>
      <c r="D644" s="146"/>
      <c r="E644" s="146"/>
      <c r="F644" s="146"/>
      <c r="G644" s="146"/>
      <c r="H644" s="146"/>
      <c r="I644" s="146"/>
      <c r="J644" s="146"/>
      <c r="K644" s="146"/>
      <c r="L644" s="146"/>
      <c r="M644" s="146"/>
      <c r="N644" s="146"/>
      <c r="O644" s="146"/>
      <c r="P644" s="146"/>
      <c r="Q644" s="146"/>
    </row>
    <row r="645">
      <c r="A645" s="146"/>
      <c r="B645" s="127"/>
      <c r="C645" s="146"/>
      <c r="D645" s="146"/>
      <c r="E645" s="146"/>
      <c r="F645" s="146"/>
      <c r="G645" s="146"/>
      <c r="H645" s="146"/>
      <c r="I645" s="146"/>
      <c r="J645" s="146"/>
      <c r="K645" s="146"/>
      <c r="L645" s="146"/>
      <c r="M645" s="146"/>
      <c r="N645" s="146"/>
      <c r="O645" s="146"/>
      <c r="P645" s="146"/>
      <c r="Q645" s="146"/>
    </row>
    <row r="646">
      <c r="A646" s="146"/>
      <c r="B646" s="127"/>
      <c r="C646" s="146"/>
      <c r="D646" s="146"/>
      <c r="E646" s="146"/>
      <c r="F646" s="146"/>
      <c r="G646" s="146"/>
      <c r="H646" s="146"/>
      <c r="I646" s="146"/>
      <c r="J646" s="146"/>
      <c r="K646" s="146"/>
      <c r="L646" s="146"/>
      <c r="M646" s="146"/>
      <c r="N646" s="146"/>
      <c r="O646" s="146"/>
      <c r="P646" s="146"/>
      <c r="Q646" s="146"/>
    </row>
    <row r="647">
      <c r="A647" s="146"/>
      <c r="B647" s="127"/>
      <c r="C647" s="146"/>
      <c r="D647" s="146"/>
      <c r="E647" s="146"/>
      <c r="F647" s="146"/>
      <c r="G647" s="146"/>
      <c r="H647" s="146"/>
      <c r="I647" s="146"/>
      <c r="J647" s="146"/>
      <c r="K647" s="146"/>
      <c r="L647" s="146"/>
      <c r="M647" s="146"/>
      <c r="N647" s="146"/>
      <c r="O647" s="146"/>
      <c r="P647" s="146"/>
      <c r="Q647" s="146"/>
    </row>
    <row r="648">
      <c r="A648" s="146"/>
      <c r="B648" s="127"/>
      <c r="C648" s="146"/>
      <c r="D648" s="146"/>
      <c r="E648" s="146"/>
      <c r="F648" s="146"/>
      <c r="G648" s="146"/>
      <c r="H648" s="146"/>
      <c r="I648" s="146"/>
      <c r="J648" s="146"/>
      <c r="K648" s="146"/>
      <c r="L648" s="146"/>
      <c r="M648" s="146"/>
      <c r="N648" s="146"/>
      <c r="O648" s="146"/>
      <c r="P648" s="146"/>
      <c r="Q648" s="146"/>
    </row>
    <row r="649">
      <c r="A649" s="146"/>
      <c r="B649" s="127"/>
      <c r="C649" s="146"/>
      <c r="D649" s="146"/>
      <c r="E649" s="146"/>
      <c r="F649" s="146"/>
      <c r="G649" s="146"/>
      <c r="H649" s="146"/>
      <c r="I649" s="146"/>
      <c r="J649" s="146"/>
      <c r="K649" s="146"/>
      <c r="L649" s="146"/>
      <c r="M649" s="146"/>
      <c r="N649" s="146"/>
      <c r="O649" s="146"/>
      <c r="P649" s="146"/>
      <c r="Q649" s="146"/>
    </row>
    <row r="650">
      <c r="A650" s="146"/>
      <c r="B650" s="127"/>
      <c r="C650" s="146"/>
      <c r="D650" s="146"/>
      <c r="E650" s="146"/>
      <c r="F650" s="146"/>
      <c r="G650" s="146"/>
      <c r="H650" s="146"/>
      <c r="I650" s="146"/>
      <c r="J650" s="146"/>
      <c r="K650" s="146"/>
      <c r="L650" s="146"/>
      <c r="M650" s="146"/>
      <c r="N650" s="146"/>
      <c r="O650" s="146"/>
      <c r="P650" s="146"/>
      <c r="Q650" s="146"/>
    </row>
    <row r="651">
      <c r="A651" s="146"/>
      <c r="B651" s="127"/>
      <c r="C651" s="146"/>
      <c r="D651" s="146"/>
      <c r="E651" s="146"/>
      <c r="F651" s="146"/>
      <c r="G651" s="146"/>
      <c r="H651" s="146"/>
      <c r="I651" s="146"/>
      <c r="J651" s="146"/>
      <c r="K651" s="146"/>
      <c r="L651" s="146"/>
      <c r="M651" s="146"/>
      <c r="N651" s="146"/>
      <c r="O651" s="146"/>
      <c r="P651" s="146"/>
      <c r="Q651" s="146"/>
    </row>
    <row r="652">
      <c r="A652" s="146"/>
      <c r="B652" s="127"/>
      <c r="C652" s="146"/>
      <c r="D652" s="146"/>
      <c r="E652" s="146"/>
      <c r="F652" s="146"/>
      <c r="G652" s="146"/>
      <c r="H652" s="146"/>
      <c r="I652" s="146"/>
      <c r="J652" s="146"/>
      <c r="K652" s="146"/>
      <c r="L652" s="146"/>
      <c r="M652" s="146"/>
      <c r="N652" s="146"/>
      <c r="O652" s="146"/>
      <c r="P652" s="146"/>
      <c r="Q652" s="146"/>
    </row>
    <row r="653">
      <c r="A653" s="146"/>
      <c r="B653" s="127"/>
      <c r="C653" s="146"/>
      <c r="D653" s="146"/>
      <c r="E653" s="146"/>
      <c r="F653" s="146"/>
      <c r="G653" s="146"/>
      <c r="H653" s="146"/>
      <c r="I653" s="146"/>
      <c r="J653" s="146"/>
      <c r="K653" s="146"/>
      <c r="L653" s="146"/>
      <c r="M653" s="146"/>
      <c r="N653" s="146"/>
      <c r="O653" s="146"/>
      <c r="P653" s="146"/>
      <c r="Q653" s="146"/>
    </row>
    <row r="654">
      <c r="A654" s="146"/>
      <c r="B654" s="127"/>
      <c r="C654" s="146"/>
      <c r="D654" s="146"/>
      <c r="E654" s="146"/>
      <c r="F654" s="146"/>
      <c r="G654" s="146"/>
      <c r="H654" s="146"/>
      <c r="I654" s="146"/>
      <c r="J654" s="146"/>
      <c r="K654" s="146"/>
      <c r="L654" s="146"/>
      <c r="M654" s="146"/>
      <c r="N654" s="146"/>
      <c r="O654" s="146"/>
      <c r="P654" s="146"/>
      <c r="Q654" s="146"/>
    </row>
    <row r="655">
      <c r="A655" s="146"/>
      <c r="B655" s="127"/>
      <c r="C655" s="146"/>
      <c r="D655" s="146"/>
      <c r="E655" s="146"/>
      <c r="F655" s="146"/>
      <c r="G655" s="146"/>
      <c r="H655" s="146"/>
      <c r="I655" s="146"/>
      <c r="J655" s="146"/>
      <c r="K655" s="146"/>
      <c r="L655" s="146"/>
      <c r="M655" s="146"/>
      <c r="N655" s="146"/>
      <c r="O655" s="146"/>
      <c r="P655" s="146"/>
      <c r="Q655" s="146"/>
    </row>
    <row r="656">
      <c r="A656" s="146"/>
      <c r="B656" s="127"/>
      <c r="C656" s="146"/>
      <c r="D656" s="146"/>
      <c r="E656" s="146"/>
      <c r="F656" s="146"/>
      <c r="G656" s="146"/>
      <c r="H656" s="146"/>
      <c r="I656" s="146"/>
      <c r="J656" s="146"/>
      <c r="K656" s="146"/>
      <c r="L656" s="146"/>
      <c r="M656" s="146"/>
      <c r="N656" s="146"/>
      <c r="O656" s="146"/>
      <c r="P656" s="146"/>
      <c r="Q656" s="146"/>
    </row>
    <row r="657">
      <c r="A657" s="146"/>
      <c r="B657" s="127"/>
      <c r="C657" s="146"/>
      <c r="D657" s="146"/>
      <c r="E657" s="146"/>
      <c r="F657" s="146"/>
      <c r="G657" s="146"/>
      <c r="H657" s="146"/>
      <c r="I657" s="146"/>
      <c r="J657" s="146"/>
      <c r="K657" s="146"/>
      <c r="L657" s="146"/>
      <c r="M657" s="146"/>
      <c r="N657" s="146"/>
      <c r="O657" s="146"/>
      <c r="P657" s="146"/>
      <c r="Q657" s="146"/>
    </row>
    <row r="658">
      <c r="A658" s="146"/>
      <c r="B658" s="127"/>
      <c r="C658" s="146"/>
      <c r="D658" s="146"/>
      <c r="E658" s="146"/>
      <c r="F658" s="146"/>
      <c r="G658" s="146"/>
      <c r="H658" s="146"/>
      <c r="I658" s="146"/>
      <c r="J658" s="146"/>
      <c r="K658" s="146"/>
      <c r="L658" s="146"/>
      <c r="M658" s="146"/>
      <c r="N658" s="146"/>
      <c r="O658" s="146"/>
      <c r="P658" s="146"/>
      <c r="Q658" s="146"/>
    </row>
    <row r="659">
      <c r="A659" s="146"/>
      <c r="B659" s="127"/>
      <c r="C659" s="146"/>
      <c r="D659" s="146"/>
      <c r="E659" s="146"/>
      <c r="F659" s="146"/>
      <c r="G659" s="146"/>
      <c r="H659" s="146"/>
      <c r="I659" s="146"/>
      <c r="J659" s="146"/>
      <c r="K659" s="146"/>
      <c r="L659" s="146"/>
      <c r="M659" s="146"/>
      <c r="N659" s="146"/>
      <c r="O659" s="146"/>
      <c r="P659" s="146"/>
      <c r="Q659" s="146"/>
    </row>
    <row r="660">
      <c r="A660" s="146"/>
      <c r="B660" s="127"/>
      <c r="C660" s="146"/>
      <c r="D660" s="146"/>
      <c r="E660" s="146"/>
      <c r="F660" s="146"/>
      <c r="G660" s="146"/>
      <c r="H660" s="146"/>
      <c r="I660" s="146"/>
      <c r="J660" s="146"/>
      <c r="K660" s="146"/>
      <c r="L660" s="146"/>
      <c r="M660" s="146"/>
      <c r="N660" s="146"/>
      <c r="O660" s="146"/>
      <c r="P660" s="146"/>
      <c r="Q660" s="146"/>
    </row>
    <row r="661">
      <c r="A661" s="146"/>
      <c r="B661" s="127"/>
      <c r="C661" s="146"/>
      <c r="D661" s="146"/>
      <c r="E661" s="146"/>
      <c r="F661" s="146"/>
      <c r="G661" s="146"/>
      <c r="H661" s="146"/>
      <c r="I661" s="146"/>
      <c r="J661" s="146"/>
      <c r="K661" s="146"/>
      <c r="L661" s="146"/>
      <c r="M661" s="146"/>
      <c r="N661" s="146"/>
      <c r="O661" s="146"/>
      <c r="P661" s="146"/>
      <c r="Q661" s="146"/>
    </row>
    <row r="662">
      <c r="A662" s="146"/>
      <c r="B662" s="127"/>
      <c r="C662" s="146"/>
      <c r="D662" s="146"/>
      <c r="E662" s="146"/>
      <c r="F662" s="146"/>
      <c r="G662" s="146"/>
      <c r="H662" s="146"/>
      <c r="I662" s="146"/>
      <c r="J662" s="146"/>
      <c r="K662" s="146"/>
      <c r="L662" s="146"/>
      <c r="M662" s="146"/>
      <c r="N662" s="146"/>
      <c r="O662" s="146"/>
      <c r="P662" s="146"/>
      <c r="Q662" s="146"/>
    </row>
    <row r="663">
      <c r="A663" s="146"/>
      <c r="B663" s="127"/>
      <c r="C663" s="146"/>
      <c r="D663" s="146"/>
      <c r="E663" s="146"/>
      <c r="F663" s="146"/>
      <c r="G663" s="146"/>
      <c r="H663" s="146"/>
      <c r="I663" s="146"/>
      <c r="J663" s="146"/>
      <c r="K663" s="146"/>
      <c r="L663" s="146"/>
      <c r="M663" s="146"/>
      <c r="N663" s="146"/>
      <c r="O663" s="146"/>
      <c r="P663" s="146"/>
      <c r="Q663" s="146"/>
    </row>
    <row r="664">
      <c r="A664" s="146"/>
      <c r="B664" s="127"/>
      <c r="C664" s="146"/>
      <c r="D664" s="146"/>
      <c r="E664" s="146"/>
      <c r="F664" s="146"/>
      <c r="G664" s="146"/>
      <c r="H664" s="146"/>
      <c r="I664" s="146"/>
      <c r="J664" s="146"/>
      <c r="K664" s="146"/>
      <c r="L664" s="146"/>
      <c r="M664" s="146"/>
      <c r="N664" s="146"/>
      <c r="O664" s="146"/>
      <c r="P664" s="146"/>
      <c r="Q664" s="146"/>
    </row>
    <row r="665">
      <c r="A665" s="146"/>
      <c r="B665" s="127"/>
      <c r="C665" s="146"/>
      <c r="D665" s="146"/>
      <c r="E665" s="146"/>
      <c r="F665" s="146"/>
      <c r="G665" s="146"/>
      <c r="H665" s="146"/>
      <c r="I665" s="146"/>
      <c r="J665" s="146"/>
      <c r="K665" s="146"/>
      <c r="L665" s="146"/>
      <c r="M665" s="146"/>
      <c r="N665" s="146"/>
      <c r="O665" s="146"/>
      <c r="P665" s="146"/>
      <c r="Q665" s="146"/>
    </row>
    <row r="666">
      <c r="A666" s="146"/>
      <c r="B666" s="127"/>
      <c r="C666" s="146"/>
      <c r="D666" s="146"/>
      <c r="E666" s="146"/>
      <c r="F666" s="146"/>
      <c r="G666" s="146"/>
      <c r="H666" s="146"/>
      <c r="I666" s="146"/>
      <c r="J666" s="146"/>
      <c r="K666" s="146"/>
      <c r="L666" s="146"/>
      <c r="M666" s="146"/>
      <c r="N666" s="146"/>
      <c r="O666" s="146"/>
      <c r="P666" s="146"/>
      <c r="Q666" s="146"/>
    </row>
    <row r="667">
      <c r="A667" s="146"/>
      <c r="B667" s="127"/>
      <c r="C667" s="146"/>
      <c r="D667" s="146"/>
      <c r="E667" s="146"/>
      <c r="F667" s="146"/>
      <c r="G667" s="146"/>
      <c r="H667" s="146"/>
      <c r="I667" s="146"/>
      <c r="J667" s="146"/>
      <c r="K667" s="146"/>
      <c r="L667" s="146"/>
      <c r="M667" s="146"/>
      <c r="N667" s="146"/>
      <c r="O667" s="146"/>
      <c r="P667" s="146"/>
      <c r="Q667" s="146"/>
    </row>
    <row r="668">
      <c r="A668" s="146"/>
      <c r="B668" s="127"/>
      <c r="C668" s="146"/>
      <c r="D668" s="146"/>
      <c r="E668" s="146"/>
      <c r="F668" s="146"/>
      <c r="G668" s="146"/>
      <c r="H668" s="146"/>
      <c r="I668" s="146"/>
      <c r="J668" s="146"/>
      <c r="K668" s="146"/>
      <c r="L668" s="146"/>
      <c r="M668" s="146"/>
      <c r="N668" s="146"/>
      <c r="O668" s="146"/>
      <c r="P668" s="146"/>
      <c r="Q668" s="146"/>
    </row>
    <row r="669">
      <c r="A669" s="146"/>
      <c r="B669" s="127"/>
      <c r="C669" s="146"/>
      <c r="D669" s="146"/>
      <c r="E669" s="146"/>
      <c r="F669" s="146"/>
      <c r="G669" s="146"/>
      <c r="H669" s="146"/>
      <c r="I669" s="146"/>
      <c r="J669" s="146"/>
      <c r="K669" s="146"/>
      <c r="L669" s="146"/>
      <c r="M669" s="146"/>
      <c r="N669" s="146"/>
      <c r="O669" s="146"/>
      <c r="P669" s="146"/>
      <c r="Q669" s="146"/>
    </row>
    <row r="670">
      <c r="A670" s="146"/>
      <c r="B670" s="127"/>
      <c r="C670" s="146"/>
      <c r="D670" s="146"/>
      <c r="E670" s="146"/>
      <c r="F670" s="146"/>
      <c r="G670" s="146"/>
      <c r="H670" s="146"/>
      <c r="I670" s="146"/>
      <c r="J670" s="146"/>
      <c r="K670" s="146"/>
      <c r="L670" s="146"/>
      <c r="M670" s="146"/>
      <c r="N670" s="146"/>
      <c r="O670" s="146"/>
      <c r="P670" s="146"/>
      <c r="Q670" s="146"/>
    </row>
    <row r="671">
      <c r="A671" s="146"/>
      <c r="B671" s="127"/>
      <c r="C671" s="146"/>
      <c r="D671" s="146"/>
      <c r="E671" s="146"/>
      <c r="F671" s="146"/>
      <c r="G671" s="146"/>
      <c r="H671" s="146"/>
      <c r="I671" s="146"/>
      <c r="J671" s="146"/>
      <c r="K671" s="146"/>
      <c r="L671" s="146"/>
      <c r="M671" s="146"/>
      <c r="N671" s="146"/>
      <c r="O671" s="146"/>
      <c r="P671" s="146"/>
      <c r="Q671" s="146"/>
    </row>
    <row r="672">
      <c r="A672" s="146"/>
      <c r="B672" s="127"/>
      <c r="C672" s="146"/>
      <c r="D672" s="146"/>
      <c r="E672" s="146"/>
      <c r="F672" s="146"/>
      <c r="G672" s="146"/>
      <c r="H672" s="146"/>
      <c r="I672" s="146"/>
      <c r="J672" s="146"/>
      <c r="K672" s="146"/>
      <c r="L672" s="146"/>
      <c r="M672" s="146"/>
      <c r="N672" s="146"/>
      <c r="O672" s="146"/>
      <c r="P672" s="146"/>
      <c r="Q672" s="146"/>
    </row>
    <row r="673">
      <c r="A673" s="146"/>
      <c r="B673" s="127"/>
      <c r="C673" s="146"/>
      <c r="D673" s="146"/>
      <c r="E673" s="146"/>
      <c r="F673" s="146"/>
      <c r="G673" s="146"/>
      <c r="H673" s="146"/>
      <c r="I673" s="146"/>
      <c r="J673" s="146"/>
      <c r="K673" s="146"/>
      <c r="L673" s="146"/>
      <c r="M673" s="146"/>
      <c r="N673" s="146"/>
      <c r="O673" s="146"/>
      <c r="P673" s="146"/>
      <c r="Q673" s="146"/>
    </row>
    <row r="674">
      <c r="A674" s="146"/>
      <c r="B674" s="127"/>
      <c r="C674" s="146"/>
      <c r="D674" s="146"/>
      <c r="E674" s="146"/>
      <c r="F674" s="146"/>
      <c r="G674" s="146"/>
      <c r="H674" s="146"/>
      <c r="I674" s="146"/>
      <c r="J674" s="146"/>
      <c r="K674" s="146"/>
      <c r="L674" s="146"/>
      <c r="M674" s="146"/>
      <c r="N674" s="146"/>
      <c r="O674" s="146"/>
      <c r="P674" s="146"/>
      <c r="Q674" s="146"/>
    </row>
    <row r="675">
      <c r="A675" s="146"/>
      <c r="B675" s="127"/>
      <c r="C675" s="146"/>
      <c r="D675" s="146"/>
      <c r="E675" s="146"/>
      <c r="F675" s="146"/>
      <c r="G675" s="146"/>
      <c r="H675" s="146"/>
      <c r="I675" s="146"/>
      <c r="J675" s="146"/>
      <c r="K675" s="146"/>
      <c r="L675" s="146"/>
      <c r="M675" s="146"/>
      <c r="N675" s="146"/>
      <c r="O675" s="146"/>
      <c r="P675" s="146"/>
      <c r="Q675" s="146"/>
    </row>
    <row r="676">
      <c r="A676" s="146"/>
      <c r="B676" s="127"/>
      <c r="C676" s="146"/>
      <c r="D676" s="146"/>
      <c r="E676" s="146"/>
      <c r="F676" s="146"/>
      <c r="G676" s="146"/>
      <c r="H676" s="146"/>
      <c r="I676" s="146"/>
      <c r="J676" s="146"/>
      <c r="K676" s="146"/>
      <c r="L676" s="146"/>
      <c r="M676" s="146"/>
      <c r="N676" s="146"/>
      <c r="O676" s="146"/>
      <c r="P676" s="146"/>
      <c r="Q676" s="146"/>
    </row>
    <row r="677">
      <c r="A677" s="146"/>
      <c r="B677" s="127"/>
      <c r="C677" s="146"/>
      <c r="D677" s="146"/>
      <c r="E677" s="146"/>
      <c r="F677" s="146"/>
      <c r="G677" s="146"/>
      <c r="H677" s="146"/>
      <c r="I677" s="146"/>
      <c r="J677" s="146"/>
      <c r="K677" s="146"/>
      <c r="L677" s="146"/>
      <c r="M677" s="146"/>
      <c r="N677" s="146"/>
      <c r="O677" s="146"/>
      <c r="P677" s="146"/>
      <c r="Q677" s="146"/>
    </row>
    <row r="678">
      <c r="A678" s="146"/>
      <c r="B678" s="127"/>
      <c r="C678" s="146"/>
      <c r="D678" s="146"/>
      <c r="E678" s="146"/>
      <c r="F678" s="146"/>
      <c r="G678" s="146"/>
      <c r="H678" s="146"/>
      <c r="I678" s="146"/>
      <c r="J678" s="146"/>
      <c r="K678" s="146"/>
      <c r="L678" s="146"/>
      <c r="M678" s="146"/>
      <c r="N678" s="146"/>
      <c r="O678" s="146"/>
      <c r="P678" s="146"/>
      <c r="Q678" s="146"/>
    </row>
    <row r="679">
      <c r="A679" s="146"/>
      <c r="B679" s="127"/>
      <c r="C679" s="146"/>
      <c r="D679" s="146"/>
      <c r="E679" s="146"/>
      <c r="F679" s="146"/>
      <c r="G679" s="146"/>
      <c r="H679" s="146"/>
      <c r="I679" s="146"/>
      <c r="J679" s="146"/>
      <c r="K679" s="146"/>
      <c r="L679" s="146"/>
      <c r="M679" s="146"/>
      <c r="N679" s="146"/>
      <c r="O679" s="146"/>
      <c r="P679" s="146"/>
      <c r="Q679" s="146"/>
    </row>
    <row r="680">
      <c r="A680" s="146"/>
      <c r="B680" s="127"/>
      <c r="C680" s="146"/>
      <c r="D680" s="146"/>
      <c r="E680" s="146"/>
      <c r="F680" s="146"/>
      <c r="G680" s="146"/>
      <c r="H680" s="146"/>
      <c r="I680" s="146"/>
      <c r="J680" s="146"/>
      <c r="K680" s="146"/>
      <c r="L680" s="146"/>
      <c r="M680" s="146"/>
      <c r="N680" s="146"/>
      <c r="O680" s="146"/>
      <c r="P680" s="146"/>
      <c r="Q680" s="146"/>
    </row>
    <row r="681">
      <c r="A681" s="146"/>
      <c r="B681" s="127"/>
      <c r="C681" s="146"/>
      <c r="D681" s="146"/>
      <c r="E681" s="146"/>
      <c r="F681" s="146"/>
      <c r="G681" s="146"/>
      <c r="H681" s="146"/>
      <c r="I681" s="146"/>
      <c r="J681" s="146"/>
      <c r="K681" s="146"/>
      <c r="L681" s="146"/>
      <c r="M681" s="146"/>
      <c r="N681" s="146"/>
      <c r="O681" s="146"/>
      <c r="P681" s="146"/>
      <c r="Q681" s="146"/>
    </row>
    <row r="682">
      <c r="A682" s="146"/>
      <c r="B682" s="127"/>
      <c r="C682" s="146"/>
      <c r="D682" s="146"/>
      <c r="E682" s="146"/>
      <c r="F682" s="146"/>
      <c r="G682" s="146"/>
      <c r="H682" s="146"/>
      <c r="I682" s="146"/>
      <c r="J682" s="146"/>
      <c r="K682" s="146"/>
      <c r="L682" s="146"/>
      <c r="M682" s="146"/>
      <c r="N682" s="146"/>
      <c r="O682" s="146"/>
      <c r="P682" s="146"/>
      <c r="Q682" s="146"/>
    </row>
    <row r="683">
      <c r="A683" s="146"/>
      <c r="B683" s="127"/>
      <c r="C683" s="146"/>
      <c r="D683" s="146"/>
      <c r="E683" s="146"/>
      <c r="F683" s="146"/>
      <c r="G683" s="146"/>
      <c r="H683" s="146"/>
      <c r="I683" s="146"/>
      <c r="J683" s="146"/>
      <c r="K683" s="146"/>
      <c r="L683" s="146"/>
      <c r="M683" s="146"/>
      <c r="N683" s="146"/>
      <c r="O683" s="146"/>
      <c r="P683" s="146"/>
      <c r="Q683" s="146"/>
    </row>
    <row r="684">
      <c r="A684" s="146"/>
      <c r="B684" s="127"/>
      <c r="C684" s="146"/>
      <c r="D684" s="146"/>
      <c r="E684" s="146"/>
      <c r="F684" s="146"/>
      <c r="G684" s="146"/>
      <c r="H684" s="146"/>
      <c r="I684" s="146"/>
      <c r="J684" s="146"/>
      <c r="K684" s="146"/>
      <c r="L684" s="146"/>
      <c r="M684" s="146"/>
      <c r="N684" s="146"/>
      <c r="O684" s="146"/>
      <c r="P684" s="146"/>
      <c r="Q684" s="146"/>
    </row>
    <row r="685">
      <c r="A685" s="146"/>
      <c r="B685" s="127"/>
      <c r="C685" s="146"/>
      <c r="D685" s="146"/>
      <c r="E685" s="146"/>
      <c r="F685" s="146"/>
      <c r="G685" s="146"/>
      <c r="H685" s="146"/>
      <c r="I685" s="146"/>
      <c r="J685" s="146"/>
      <c r="K685" s="146"/>
      <c r="L685" s="146"/>
      <c r="M685" s="146"/>
      <c r="N685" s="146"/>
      <c r="O685" s="146"/>
      <c r="P685" s="146"/>
      <c r="Q685" s="146"/>
    </row>
    <row r="686">
      <c r="A686" s="146"/>
      <c r="B686" s="127"/>
      <c r="C686" s="146"/>
      <c r="D686" s="146"/>
      <c r="E686" s="146"/>
      <c r="F686" s="146"/>
      <c r="G686" s="146"/>
      <c r="H686" s="146"/>
      <c r="I686" s="146"/>
      <c r="J686" s="146"/>
      <c r="K686" s="146"/>
      <c r="L686" s="146"/>
      <c r="M686" s="146"/>
      <c r="N686" s="146"/>
      <c r="O686" s="146"/>
      <c r="P686" s="146"/>
      <c r="Q686" s="146"/>
    </row>
    <row r="687">
      <c r="A687" s="146"/>
      <c r="B687" s="127"/>
      <c r="C687" s="146"/>
      <c r="D687" s="146"/>
      <c r="E687" s="146"/>
      <c r="F687" s="146"/>
      <c r="G687" s="146"/>
      <c r="H687" s="146"/>
      <c r="I687" s="146"/>
      <c r="J687" s="146"/>
      <c r="K687" s="146"/>
      <c r="L687" s="146"/>
      <c r="M687" s="146"/>
      <c r="N687" s="146"/>
      <c r="O687" s="146"/>
      <c r="P687" s="146"/>
      <c r="Q687" s="146"/>
    </row>
    <row r="688">
      <c r="A688" s="146"/>
      <c r="B688" s="127"/>
      <c r="C688" s="146"/>
      <c r="D688" s="146"/>
      <c r="E688" s="146"/>
      <c r="F688" s="146"/>
      <c r="G688" s="146"/>
      <c r="H688" s="146"/>
      <c r="I688" s="146"/>
      <c r="J688" s="146"/>
      <c r="K688" s="146"/>
      <c r="L688" s="146"/>
      <c r="M688" s="146"/>
      <c r="N688" s="146"/>
      <c r="O688" s="146"/>
      <c r="P688" s="146"/>
      <c r="Q688" s="146"/>
    </row>
    <row r="689">
      <c r="A689" s="146"/>
      <c r="B689" s="127"/>
      <c r="C689" s="146"/>
      <c r="D689" s="146"/>
      <c r="E689" s="146"/>
      <c r="F689" s="146"/>
      <c r="G689" s="146"/>
      <c r="H689" s="146"/>
      <c r="I689" s="146"/>
      <c r="J689" s="146"/>
      <c r="K689" s="146"/>
      <c r="L689" s="146"/>
      <c r="M689" s="146"/>
      <c r="N689" s="146"/>
      <c r="O689" s="146"/>
      <c r="P689" s="146"/>
      <c r="Q689" s="146"/>
    </row>
    <row r="690">
      <c r="A690" s="146"/>
      <c r="B690" s="127"/>
      <c r="C690" s="146"/>
      <c r="D690" s="146"/>
      <c r="E690" s="146"/>
      <c r="F690" s="146"/>
      <c r="G690" s="146"/>
      <c r="H690" s="146"/>
      <c r="I690" s="146"/>
      <c r="J690" s="146"/>
      <c r="K690" s="146"/>
      <c r="L690" s="146"/>
      <c r="M690" s="146"/>
      <c r="N690" s="146"/>
      <c r="O690" s="146"/>
      <c r="P690" s="146"/>
      <c r="Q690" s="146"/>
    </row>
    <row r="691">
      <c r="A691" s="146"/>
      <c r="B691" s="127"/>
      <c r="C691" s="146"/>
      <c r="D691" s="146"/>
      <c r="E691" s="146"/>
      <c r="F691" s="146"/>
      <c r="G691" s="146"/>
      <c r="H691" s="146"/>
      <c r="I691" s="146"/>
      <c r="J691" s="146"/>
      <c r="K691" s="146"/>
      <c r="L691" s="146"/>
      <c r="M691" s="146"/>
      <c r="N691" s="146"/>
      <c r="O691" s="146"/>
      <c r="P691" s="146"/>
      <c r="Q691" s="146"/>
    </row>
    <row r="692">
      <c r="A692" s="146"/>
      <c r="B692" s="127"/>
      <c r="C692" s="146"/>
      <c r="D692" s="146"/>
      <c r="E692" s="146"/>
      <c r="F692" s="146"/>
      <c r="G692" s="146"/>
      <c r="H692" s="146"/>
      <c r="I692" s="146"/>
      <c r="J692" s="146"/>
      <c r="K692" s="146"/>
      <c r="L692" s="146"/>
      <c r="M692" s="146"/>
      <c r="N692" s="146"/>
      <c r="O692" s="146"/>
      <c r="P692" s="146"/>
      <c r="Q692" s="146"/>
    </row>
    <row r="693">
      <c r="A693" s="146"/>
      <c r="B693" s="127"/>
      <c r="C693" s="146"/>
      <c r="D693" s="146"/>
      <c r="E693" s="146"/>
      <c r="F693" s="146"/>
      <c r="G693" s="146"/>
      <c r="H693" s="146"/>
      <c r="I693" s="146"/>
      <c r="J693" s="146"/>
      <c r="K693" s="146"/>
      <c r="L693" s="146"/>
      <c r="M693" s="146"/>
      <c r="N693" s="146"/>
      <c r="O693" s="146"/>
      <c r="P693" s="146"/>
      <c r="Q693" s="146"/>
    </row>
    <row r="694">
      <c r="A694" s="146"/>
      <c r="B694" s="127"/>
      <c r="C694" s="146"/>
      <c r="D694" s="146"/>
      <c r="E694" s="146"/>
      <c r="F694" s="146"/>
      <c r="G694" s="146"/>
      <c r="H694" s="146"/>
      <c r="I694" s="146"/>
      <c r="J694" s="146"/>
      <c r="K694" s="146"/>
      <c r="L694" s="146"/>
      <c r="M694" s="146"/>
      <c r="N694" s="146"/>
      <c r="O694" s="146"/>
      <c r="P694" s="146"/>
      <c r="Q694" s="146"/>
    </row>
    <row r="695">
      <c r="A695" s="146"/>
      <c r="B695" s="127"/>
      <c r="C695" s="146"/>
      <c r="D695" s="146"/>
      <c r="E695" s="146"/>
      <c r="F695" s="146"/>
      <c r="G695" s="146"/>
      <c r="H695" s="146"/>
      <c r="I695" s="146"/>
      <c r="J695" s="146"/>
      <c r="K695" s="146"/>
      <c r="L695" s="146"/>
      <c r="M695" s="146"/>
      <c r="N695" s="146"/>
      <c r="O695" s="146"/>
      <c r="P695" s="146"/>
      <c r="Q695" s="146"/>
    </row>
    <row r="696">
      <c r="A696" s="146"/>
      <c r="B696" s="127"/>
      <c r="C696" s="146"/>
      <c r="D696" s="146"/>
      <c r="E696" s="146"/>
      <c r="F696" s="146"/>
      <c r="G696" s="146"/>
      <c r="H696" s="146"/>
      <c r="I696" s="146"/>
      <c r="J696" s="146"/>
      <c r="K696" s="146"/>
      <c r="L696" s="146"/>
      <c r="M696" s="146"/>
      <c r="N696" s="146"/>
      <c r="O696" s="146"/>
      <c r="P696" s="146"/>
      <c r="Q696" s="146"/>
    </row>
    <row r="697">
      <c r="A697" s="146"/>
      <c r="B697" s="127"/>
      <c r="C697" s="146"/>
      <c r="D697" s="146"/>
      <c r="E697" s="146"/>
      <c r="F697" s="146"/>
      <c r="G697" s="146"/>
      <c r="H697" s="146"/>
      <c r="I697" s="146"/>
      <c r="J697" s="146"/>
      <c r="K697" s="146"/>
      <c r="L697" s="146"/>
      <c r="M697" s="146"/>
      <c r="N697" s="146"/>
      <c r="O697" s="146"/>
      <c r="P697" s="146"/>
      <c r="Q697" s="146"/>
    </row>
    <row r="698">
      <c r="A698" s="146"/>
      <c r="B698" s="127"/>
      <c r="C698" s="146"/>
      <c r="D698" s="146"/>
      <c r="E698" s="146"/>
      <c r="F698" s="146"/>
      <c r="G698" s="146"/>
      <c r="H698" s="146"/>
      <c r="I698" s="146"/>
      <c r="J698" s="146"/>
      <c r="K698" s="146"/>
      <c r="L698" s="146"/>
      <c r="M698" s="146"/>
      <c r="N698" s="146"/>
      <c r="O698" s="146"/>
      <c r="P698" s="146"/>
      <c r="Q698" s="146"/>
    </row>
    <row r="699">
      <c r="A699" s="146"/>
      <c r="B699" s="127"/>
      <c r="C699" s="146"/>
      <c r="D699" s="146"/>
      <c r="E699" s="146"/>
      <c r="F699" s="146"/>
      <c r="G699" s="146"/>
      <c r="H699" s="146"/>
      <c r="I699" s="146"/>
      <c r="J699" s="146"/>
      <c r="K699" s="146"/>
      <c r="L699" s="146"/>
      <c r="M699" s="146"/>
      <c r="N699" s="146"/>
      <c r="O699" s="146"/>
      <c r="P699" s="146"/>
      <c r="Q699" s="146"/>
    </row>
    <row r="700">
      <c r="A700" s="146"/>
      <c r="B700" s="127"/>
      <c r="C700" s="146"/>
      <c r="D700" s="146"/>
      <c r="E700" s="146"/>
      <c r="F700" s="146"/>
      <c r="G700" s="146"/>
      <c r="H700" s="146"/>
      <c r="I700" s="146"/>
      <c r="J700" s="146"/>
      <c r="K700" s="146"/>
      <c r="L700" s="146"/>
      <c r="M700" s="146"/>
      <c r="N700" s="146"/>
      <c r="O700" s="146"/>
      <c r="P700" s="146"/>
      <c r="Q700" s="146"/>
    </row>
    <row r="701">
      <c r="A701" s="146"/>
      <c r="B701" s="127"/>
      <c r="C701" s="146"/>
      <c r="D701" s="146"/>
      <c r="E701" s="146"/>
      <c r="F701" s="146"/>
      <c r="G701" s="146"/>
      <c r="H701" s="146"/>
      <c r="I701" s="146"/>
      <c r="J701" s="146"/>
      <c r="K701" s="146"/>
      <c r="L701" s="146"/>
      <c r="M701" s="146"/>
      <c r="N701" s="146"/>
      <c r="O701" s="146"/>
      <c r="P701" s="146"/>
      <c r="Q701" s="146"/>
    </row>
    <row r="702">
      <c r="A702" s="146"/>
      <c r="B702" s="127"/>
      <c r="C702" s="146"/>
      <c r="D702" s="146"/>
      <c r="E702" s="146"/>
      <c r="F702" s="146"/>
      <c r="G702" s="146"/>
      <c r="H702" s="146"/>
      <c r="I702" s="146"/>
      <c r="J702" s="146"/>
      <c r="K702" s="146"/>
      <c r="L702" s="146"/>
      <c r="M702" s="146"/>
      <c r="N702" s="146"/>
      <c r="O702" s="146"/>
      <c r="P702" s="146"/>
      <c r="Q702" s="146"/>
    </row>
    <row r="703">
      <c r="A703" s="146"/>
      <c r="B703" s="127"/>
      <c r="C703" s="146"/>
      <c r="D703" s="146"/>
      <c r="E703" s="146"/>
      <c r="F703" s="146"/>
      <c r="G703" s="146"/>
      <c r="H703" s="146"/>
      <c r="I703" s="146"/>
      <c r="J703" s="146"/>
      <c r="K703" s="146"/>
      <c r="L703" s="146"/>
      <c r="M703" s="146"/>
      <c r="N703" s="146"/>
      <c r="O703" s="146"/>
      <c r="P703" s="146"/>
      <c r="Q703" s="146"/>
    </row>
    <row r="704">
      <c r="A704" s="146"/>
      <c r="B704" s="127"/>
      <c r="C704" s="146"/>
      <c r="D704" s="146"/>
      <c r="E704" s="146"/>
      <c r="F704" s="146"/>
      <c r="G704" s="146"/>
      <c r="H704" s="146"/>
      <c r="I704" s="146"/>
      <c r="J704" s="146"/>
      <c r="K704" s="146"/>
      <c r="L704" s="146"/>
      <c r="M704" s="146"/>
      <c r="N704" s="146"/>
      <c r="O704" s="146"/>
      <c r="P704" s="146"/>
      <c r="Q704" s="146"/>
    </row>
    <row r="705">
      <c r="A705" s="146"/>
      <c r="B705" s="127"/>
      <c r="C705" s="146"/>
      <c r="D705" s="146"/>
      <c r="E705" s="146"/>
      <c r="F705" s="146"/>
      <c r="G705" s="146"/>
      <c r="H705" s="146"/>
      <c r="I705" s="146"/>
      <c r="J705" s="146"/>
      <c r="K705" s="146"/>
      <c r="L705" s="146"/>
      <c r="M705" s="146"/>
      <c r="N705" s="146"/>
      <c r="O705" s="146"/>
      <c r="P705" s="146"/>
      <c r="Q705" s="146"/>
    </row>
    <row r="706">
      <c r="A706" s="146"/>
      <c r="B706" s="127"/>
      <c r="C706" s="146"/>
      <c r="D706" s="146"/>
      <c r="E706" s="146"/>
      <c r="F706" s="146"/>
      <c r="G706" s="146"/>
      <c r="H706" s="146"/>
      <c r="I706" s="146"/>
      <c r="J706" s="146"/>
      <c r="K706" s="146"/>
      <c r="L706" s="146"/>
      <c r="M706" s="146"/>
      <c r="N706" s="146"/>
      <c r="O706" s="146"/>
      <c r="P706" s="146"/>
      <c r="Q706" s="146"/>
    </row>
    <row r="707">
      <c r="A707" s="146"/>
      <c r="B707" s="127"/>
      <c r="C707" s="146"/>
      <c r="D707" s="146"/>
      <c r="E707" s="146"/>
      <c r="F707" s="146"/>
      <c r="G707" s="146"/>
      <c r="H707" s="146"/>
      <c r="I707" s="146"/>
      <c r="J707" s="146"/>
      <c r="K707" s="146"/>
      <c r="L707" s="146"/>
      <c r="M707" s="146"/>
      <c r="N707" s="146"/>
      <c r="O707" s="146"/>
      <c r="P707" s="146"/>
      <c r="Q707" s="146"/>
    </row>
    <row r="708">
      <c r="A708" s="146"/>
      <c r="B708" s="127"/>
      <c r="C708" s="146"/>
      <c r="D708" s="146"/>
      <c r="E708" s="146"/>
      <c r="F708" s="146"/>
      <c r="G708" s="146"/>
      <c r="H708" s="146"/>
      <c r="I708" s="146"/>
      <c r="J708" s="146"/>
      <c r="K708" s="146"/>
      <c r="L708" s="146"/>
      <c r="M708" s="146"/>
      <c r="N708" s="146"/>
      <c r="O708" s="146"/>
      <c r="P708" s="146"/>
      <c r="Q708" s="146"/>
    </row>
    <row r="709">
      <c r="A709" s="146"/>
      <c r="B709" s="127"/>
      <c r="C709" s="146"/>
      <c r="D709" s="146"/>
      <c r="E709" s="146"/>
      <c r="F709" s="146"/>
      <c r="G709" s="146"/>
      <c r="H709" s="146"/>
      <c r="I709" s="146"/>
      <c r="J709" s="146"/>
      <c r="K709" s="146"/>
      <c r="L709" s="146"/>
      <c r="M709" s="146"/>
      <c r="N709" s="146"/>
      <c r="O709" s="146"/>
      <c r="P709" s="146"/>
      <c r="Q709" s="146"/>
    </row>
    <row r="710">
      <c r="A710" s="146"/>
      <c r="B710" s="127"/>
      <c r="C710" s="146"/>
      <c r="D710" s="146"/>
      <c r="E710" s="146"/>
      <c r="F710" s="146"/>
      <c r="G710" s="146"/>
      <c r="H710" s="146"/>
      <c r="I710" s="146"/>
      <c r="J710" s="146"/>
      <c r="K710" s="146"/>
      <c r="L710" s="146"/>
      <c r="M710" s="146"/>
      <c r="N710" s="146"/>
      <c r="O710" s="146"/>
      <c r="P710" s="146"/>
      <c r="Q710" s="146"/>
    </row>
    <row r="711">
      <c r="A711" s="146"/>
      <c r="B711" s="127"/>
      <c r="C711" s="146"/>
      <c r="D711" s="146"/>
      <c r="E711" s="146"/>
      <c r="F711" s="146"/>
      <c r="G711" s="146"/>
      <c r="H711" s="146"/>
      <c r="I711" s="146"/>
      <c r="J711" s="146"/>
      <c r="K711" s="146"/>
      <c r="L711" s="146"/>
      <c r="M711" s="146"/>
      <c r="N711" s="146"/>
      <c r="O711" s="146"/>
      <c r="P711" s="146"/>
      <c r="Q711" s="146"/>
    </row>
    <row r="712">
      <c r="A712" s="146"/>
      <c r="B712" s="127"/>
      <c r="C712" s="146"/>
      <c r="D712" s="146"/>
      <c r="E712" s="146"/>
      <c r="F712" s="146"/>
      <c r="G712" s="146"/>
      <c r="H712" s="146"/>
      <c r="I712" s="146"/>
      <c r="J712" s="146"/>
      <c r="K712" s="146"/>
      <c r="L712" s="146"/>
      <c r="M712" s="146"/>
      <c r="N712" s="146"/>
      <c r="O712" s="146"/>
      <c r="P712" s="146"/>
      <c r="Q712" s="146"/>
    </row>
    <row r="713">
      <c r="A713" s="146"/>
      <c r="B713" s="127"/>
      <c r="C713" s="146"/>
      <c r="D713" s="146"/>
      <c r="E713" s="146"/>
      <c r="F713" s="146"/>
      <c r="G713" s="146"/>
      <c r="H713" s="146"/>
      <c r="I713" s="146"/>
      <c r="J713" s="146"/>
      <c r="K713" s="146"/>
      <c r="L713" s="146"/>
      <c r="M713" s="146"/>
      <c r="N713" s="146"/>
      <c r="O713" s="146"/>
      <c r="P713" s="146"/>
      <c r="Q713" s="146"/>
    </row>
    <row r="714">
      <c r="A714" s="146"/>
      <c r="B714" s="127"/>
      <c r="C714" s="146"/>
      <c r="D714" s="146"/>
      <c r="E714" s="146"/>
      <c r="F714" s="146"/>
      <c r="G714" s="146"/>
      <c r="H714" s="146"/>
      <c r="I714" s="146"/>
      <c r="J714" s="146"/>
      <c r="K714" s="146"/>
      <c r="L714" s="146"/>
      <c r="M714" s="146"/>
      <c r="N714" s="146"/>
      <c r="O714" s="146"/>
      <c r="P714" s="146"/>
      <c r="Q714" s="146"/>
    </row>
    <row r="715">
      <c r="A715" s="146"/>
      <c r="B715" s="127"/>
      <c r="C715" s="146"/>
      <c r="D715" s="146"/>
      <c r="E715" s="146"/>
      <c r="F715" s="146"/>
      <c r="G715" s="146"/>
      <c r="H715" s="146"/>
      <c r="I715" s="146"/>
      <c r="J715" s="146"/>
      <c r="K715" s="146"/>
      <c r="L715" s="146"/>
      <c r="M715" s="146"/>
      <c r="N715" s="146"/>
      <c r="O715" s="146"/>
      <c r="P715" s="146"/>
      <c r="Q715" s="146"/>
    </row>
    <row r="716">
      <c r="A716" s="146"/>
      <c r="B716" s="127"/>
      <c r="C716" s="146"/>
      <c r="D716" s="146"/>
      <c r="E716" s="146"/>
      <c r="F716" s="146"/>
      <c r="G716" s="146"/>
      <c r="H716" s="146"/>
      <c r="I716" s="146"/>
      <c r="J716" s="146"/>
      <c r="K716" s="146"/>
      <c r="L716" s="146"/>
      <c r="M716" s="146"/>
      <c r="N716" s="146"/>
      <c r="O716" s="146"/>
      <c r="P716" s="146"/>
      <c r="Q716" s="146"/>
    </row>
    <row r="717">
      <c r="A717" s="146"/>
      <c r="B717" s="127"/>
      <c r="C717" s="146"/>
      <c r="D717" s="146"/>
      <c r="E717" s="146"/>
      <c r="F717" s="146"/>
      <c r="G717" s="146"/>
      <c r="H717" s="146"/>
      <c r="I717" s="146"/>
      <c r="J717" s="146"/>
      <c r="K717" s="146"/>
      <c r="L717" s="146"/>
      <c r="M717" s="146"/>
      <c r="N717" s="146"/>
      <c r="O717" s="146"/>
      <c r="P717" s="146"/>
      <c r="Q717" s="146"/>
    </row>
    <row r="718">
      <c r="A718" s="146"/>
      <c r="B718" s="127"/>
      <c r="C718" s="146"/>
      <c r="D718" s="146"/>
      <c r="E718" s="146"/>
      <c r="F718" s="146"/>
      <c r="G718" s="146"/>
      <c r="H718" s="146"/>
      <c r="I718" s="146"/>
      <c r="J718" s="146"/>
      <c r="K718" s="146"/>
      <c r="L718" s="146"/>
      <c r="M718" s="146"/>
      <c r="N718" s="146"/>
      <c r="O718" s="146"/>
      <c r="P718" s="146"/>
      <c r="Q718" s="146"/>
    </row>
    <row r="719">
      <c r="A719" s="146"/>
      <c r="B719" s="127"/>
      <c r="C719" s="146"/>
      <c r="D719" s="146"/>
      <c r="E719" s="146"/>
      <c r="F719" s="146"/>
      <c r="G719" s="146"/>
      <c r="H719" s="146"/>
      <c r="I719" s="146"/>
      <c r="J719" s="146"/>
      <c r="K719" s="146"/>
      <c r="L719" s="146"/>
      <c r="M719" s="146"/>
      <c r="N719" s="146"/>
      <c r="O719" s="146"/>
      <c r="P719" s="146"/>
      <c r="Q719" s="146"/>
    </row>
    <row r="720">
      <c r="A720" s="146"/>
      <c r="B720" s="127"/>
      <c r="C720" s="146"/>
      <c r="D720" s="146"/>
      <c r="E720" s="146"/>
      <c r="F720" s="146"/>
      <c r="G720" s="146"/>
      <c r="H720" s="146"/>
      <c r="I720" s="146"/>
      <c r="J720" s="146"/>
      <c r="K720" s="146"/>
      <c r="L720" s="146"/>
      <c r="M720" s="146"/>
      <c r="N720" s="146"/>
      <c r="O720" s="146"/>
      <c r="P720" s="146"/>
      <c r="Q720" s="146"/>
    </row>
    <row r="721">
      <c r="A721" s="146"/>
      <c r="B721" s="127"/>
      <c r="C721" s="146"/>
      <c r="D721" s="146"/>
      <c r="E721" s="146"/>
      <c r="F721" s="146"/>
      <c r="G721" s="146"/>
      <c r="H721" s="146"/>
      <c r="I721" s="146"/>
      <c r="J721" s="146"/>
      <c r="K721" s="146"/>
      <c r="L721" s="146"/>
      <c r="M721" s="146"/>
      <c r="N721" s="146"/>
      <c r="O721" s="146"/>
      <c r="P721" s="146"/>
      <c r="Q721" s="146"/>
    </row>
    <row r="722">
      <c r="A722" s="146"/>
      <c r="B722" s="127"/>
      <c r="C722" s="146"/>
      <c r="D722" s="146"/>
      <c r="E722" s="146"/>
      <c r="F722" s="146"/>
      <c r="G722" s="146"/>
      <c r="H722" s="146"/>
      <c r="I722" s="146"/>
      <c r="J722" s="146"/>
      <c r="K722" s="146"/>
      <c r="L722" s="146"/>
      <c r="M722" s="146"/>
      <c r="N722" s="146"/>
      <c r="O722" s="146"/>
      <c r="P722" s="146"/>
      <c r="Q722" s="146"/>
    </row>
    <row r="723">
      <c r="A723" s="146"/>
      <c r="B723" s="127"/>
      <c r="C723" s="146"/>
      <c r="D723" s="146"/>
      <c r="E723" s="146"/>
      <c r="F723" s="146"/>
      <c r="G723" s="146"/>
      <c r="H723" s="146"/>
      <c r="I723" s="146"/>
      <c r="J723" s="146"/>
      <c r="K723" s="146"/>
      <c r="L723" s="146"/>
      <c r="M723" s="146"/>
      <c r="N723" s="146"/>
      <c r="O723" s="146"/>
      <c r="P723" s="146"/>
      <c r="Q723" s="146"/>
    </row>
    <row r="724">
      <c r="A724" s="146"/>
      <c r="B724" s="127"/>
      <c r="C724" s="146"/>
      <c r="D724" s="146"/>
      <c r="E724" s="146"/>
      <c r="F724" s="146"/>
      <c r="G724" s="146"/>
      <c r="H724" s="146"/>
      <c r="I724" s="146"/>
      <c r="J724" s="146"/>
      <c r="K724" s="146"/>
      <c r="L724" s="146"/>
      <c r="M724" s="146"/>
      <c r="N724" s="146"/>
      <c r="O724" s="146"/>
      <c r="P724" s="146"/>
      <c r="Q724" s="146"/>
    </row>
    <row r="725">
      <c r="A725" s="146"/>
      <c r="B725" s="127"/>
      <c r="C725" s="146"/>
      <c r="D725" s="146"/>
      <c r="E725" s="146"/>
      <c r="F725" s="146"/>
      <c r="G725" s="146"/>
      <c r="H725" s="146"/>
      <c r="I725" s="146"/>
      <c r="J725" s="146"/>
      <c r="K725" s="146"/>
      <c r="L725" s="146"/>
      <c r="M725" s="146"/>
      <c r="N725" s="146"/>
      <c r="O725" s="146"/>
      <c r="P725" s="146"/>
      <c r="Q725" s="146"/>
    </row>
    <row r="726">
      <c r="A726" s="146"/>
      <c r="B726" s="127"/>
      <c r="C726" s="146"/>
      <c r="D726" s="146"/>
      <c r="E726" s="146"/>
      <c r="F726" s="146"/>
      <c r="G726" s="146"/>
      <c r="H726" s="146"/>
      <c r="I726" s="146"/>
      <c r="J726" s="146"/>
      <c r="K726" s="146"/>
      <c r="L726" s="146"/>
      <c r="M726" s="146"/>
      <c r="N726" s="146"/>
      <c r="O726" s="146"/>
      <c r="P726" s="146"/>
      <c r="Q726" s="146"/>
    </row>
    <row r="727">
      <c r="A727" s="146"/>
      <c r="B727" s="127"/>
      <c r="C727" s="146"/>
      <c r="D727" s="146"/>
      <c r="E727" s="146"/>
      <c r="F727" s="146"/>
      <c r="G727" s="146"/>
      <c r="H727" s="146"/>
      <c r="I727" s="146"/>
      <c r="J727" s="146"/>
      <c r="K727" s="146"/>
      <c r="L727" s="146"/>
      <c r="M727" s="146"/>
      <c r="N727" s="146"/>
      <c r="O727" s="146"/>
      <c r="P727" s="146"/>
      <c r="Q727" s="146"/>
    </row>
    <row r="728">
      <c r="A728" s="146"/>
      <c r="B728" s="127"/>
      <c r="C728" s="146"/>
      <c r="D728" s="146"/>
      <c r="E728" s="146"/>
      <c r="F728" s="146"/>
      <c r="G728" s="146"/>
      <c r="H728" s="146"/>
      <c r="I728" s="146"/>
      <c r="J728" s="146"/>
      <c r="K728" s="146"/>
      <c r="L728" s="146"/>
      <c r="M728" s="146"/>
      <c r="N728" s="146"/>
      <c r="O728" s="146"/>
      <c r="P728" s="146"/>
      <c r="Q728" s="146"/>
    </row>
    <row r="729">
      <c r="A729" s="146"/>
      <c r="B729" s="127"/>
      <c r="C729" s="146"/>
      <c r="D729" s="146"/>
      <c r="E729" s="146"/>
      <c r="F729" s="146"/>
      <c r="G729" s="146"/>
      <c r="H729" s="146"/>
      <c r="I729" s="146"/>
      <c r="J729" s="146"/>
      <c r="K729" s="146"/>
      <c r="L729" s="146"/>
      <c r="M729" s="146"/>
      <c r="N729" s="146"/>
      <c r="O729" s="146"/>
      <c r="P729" s="146"/>
      <c r="Q729" s="146"/>
    </row>
    <row r="730">
      <c r="A730" s="146"/>
      <c r="B730" s="127"/>
      <c r="C730" s="146"/>
      <c r="D730" s="146"/>
      <c r="E730" s="146"/>
      <c r="F730" s="146"/>
      <c r="G730" s="146"/>
      <c r="H730" s="146"/>
      <c r="I730" s="146"/>
      <c r="J730" s="146"/>
      <c r="K730" s="146"/>
      <c r="L730" s="146"/>
      <c r="M730" s="146"/>
      <c r="N730" s="146"/>
      <c r="O730" s="146"/>
      <c r="P730" s="146"/>
      <c r="Q730" s="146"/>
    </row>
    <row r="731">
      <c r="A731" s="146"/>
      <c r="B731" s="127"/>
      <c r="C731" s="146"/>
      <c r="D731" s="146"/>
      <c r="E731" s="146"/>
      <c r="F731" s="146"/>
      <c r="G731" s="146"/>
      <c r="H731" s="146"/>
      <c r="I731" s="146"/>
      <c r="J731" s="146"/>
      <c r="K731" s="146"/>
      <c r="L731" s="146"/>
      <c r="M731" s="146"/>
      <c r="N731" s="146"/>
      <c r="O731" s="146"/>
      <c r="P731" s="146"/>
      <c r="Q731" s="146"/>
    </row>
    <row r="732">
      <c r="A732" s="146"/>
      <c r="B732" s="127"/>
      <c r="C732" s="146"/>
      <c r="D732" s="146"/>
      <c r="E732" s="146"/>
      <c r="F732" s="146"/>
      <c r="G732" s="146"/>
      <c r="H732" s="146"/>
      <c r="I732" s="146"/>
      <c r="J732" s="146"/>
      <c r="K732" s="146"/>
      <c r="L732" s="146"/>
      <c r="M732" s="146"/>
      <c r="N732" s="146"/>
      <c r="O732" s="146"/>
      <c r="P732" s="146"/>
      <c r="Q732" s="146"/>
    </row>
    <row r="733">
      <c r="A733" s="146"/>
      <c r="B733" s="127"/>
      <c r="C733" s="146"/>
      <c r="D733" s="146"/>
      <c r="E733" s="146"/>
      <c r="F733" s="146"/>
      <c r="G733" s="146"/>
      <c r="H733" s="146"/>
      <c r="I733" s="146"/>
      <c r="J733" s="146"/>
      <c r="K733" s="146"/>
      <c r="L733" s="146"/>
      <c r="M733" s="146"/>
      <c r="N733" s="146"/>
      <c r="O733" s="146"/>
      <c r="P733" s="146"/>
      <c r="Q733" s="146"/>
    </row>
    <row r="734">
      <c r="A734" s="146"/>
      <c r="B734" s="127"/>
      <c r="C734" s="146"/>
      <c r="D734" s="146"/>
      <c r="E734" s="146"/>
      <c r="F734" s="146"/>
      <c r="G734" s="146"/>
      <c r="H734" s="146"/>
      <c r="I734" s="146"/>
      <c r="J734" s="146"/>
      <c r="K734" s="146"/>
      <c r="L734" s="146"/>
      <c r="M734" s="146"/>
      <c r="N734" s="146"/>
      <c r="O734" s="146"/>
      <c r="P734" s="146"/>
      <c r="Q734" s="146"/>
    </row>
    <row r="735">
      <c r="A735" s="146"/>
      <c r="B735" s="127"/>
      <c r="C735" s="146"/>
      <c r="D735" s="146"/>
      <c r="E735" s="146"/>
      <c r="F735" s="146"/>
      <c r="G735" s="146"/>
      <c r="H735" s="146"/>
      <c r="I735" s="146"/>
      <c r="J735" s="146"/>
      <c r="K735" s="146"/>
      <c r="L735" s="146"/>
      <c r="M735" s="146"/>
      <c r="N735" s="146"/>
      <c r="O735" s="146"/>
      <c r="P735" s="146"/>
      <c r="Q735" s="146"/>
    </row>
    <row r="736">
      <c r="A736" s="146"/>
      <c r="B736" s="127"/>
      <c r="C736" s="146"/>
      <c r="D736" s="146"/>
      <c r="E736" s="146"/>
      <c r="F736" s="146"/>
      <c r="G736" s="146"/>
      <c r="H736" s="146"/>
      <c r="I736" s="146"/>
      <c r="J736" s="146"/>
      <c r="K736" s="146"/>
      <c r="L736" s="146"/>
      <c r="M736" s="146"/>
      <c r="N736" s="146"/>
      <c r="O736" s="146"/>
      <c r="P736" s="146"/>
      <c r="Q736" s="146"/>
    </row>
    <row r="737">
      <c r="A737" s="146"/>
      <c r="B737" s="127"/>
      <c r="C737" s="146"/>
      <c r="D737" s="146"/>
      <c r="E737" s="146"/>
      <c r="F737" s="146"/>
      <c r="G737" s="146"/>
      <c r="H737" s="146"/>
      <c r="I737" s="146"/>
      <c r="J737" s="146"/>
      <c r="K737" s="146"/>
      <c r="L737" s="146"/>
      <c r="M737" s="146"/>
      <c r="N737" s="146"/>
      <c r="O737" s="146"/>
      <c r="P737" s="146"/>
      <c r="Q737" s="146"/>
    </row>
    <row r="738">
      <c r="A738" s="146"/>
      <c r="B738" s="127"/>
      <c r="C738" s="146"/>
      <c r="D738" s="146"/>
      <c r="E738" s="146"/>
      <c r="F738" s="146"/>
      <c r="G738" s="146"/>
      <c r="H738" s="146"/>
      <c r="I738" s="146"/>
      <c r="J738" s="146"/>
      <c r="K738" s="146"/>
      <c r="L738" s="146"/>
      <c r="M738" s="146"/>
      <c r="N738" s="146"/>
      <c r="O738" s="146"/>
      <c r="P738" s="146"/>
      <c r="Q738" s="146"/>
    </row>
    <row r="739">
      <c r="A739" s="146"/>
      <c r="B739" s="127"/>
      <c r="C739" s="146"/>
      <c r="D739" s="146"/>
      <c r="E739" s="146"/>
      <c r="F739" s="146"/>
      <c r="G739" s="146"/>
      <c r="H739" s="146"/>
      <c r="I739" s="146"/>
      <c r="J739" s="146"/>
      <c r="K739" s="146"/>
      <c r="L739" s="146"/>
      <c r="M739" s="146"/>
      <c r="N739" s="146"/>
      <c r="O739" s="146"/>
      <c r="P739" s="146"/>
      <c r="Q739" s="146"/>
    </row>
    <row r="740">
      <c r="A740" s="146"/>
      <c r="B740" s="127"/>
      <c r="C740" s="146"/>
      <c r="D740" s="146"/>
      <c r="E740" s="146"/>
      <c r="F740" s="146"/>
      <c r="G740" s="146"/>
      <c r="H740" s="146"/>
      <c r="I740" s="146"/>
      <c r="J740" s="146"/>
      <c r="K740" s="146"/>
      <c r="L740" s="146"/>
      <c r="M740" s="146"/>
      <c r="N740" s="146"/>
      <c r="O740" s="146"/>
      <c r="P740" s="146"/>
      <c r="Q740" s="146"/>
    </row>
    <row r="741">
      <c r="A741" s="146"/>
      <c r="B741" s="127"/>
      <c r="C741" s="146"/>
      <c r="D741" s="146"/>
      <c r="E741" s="146"/>
      <c r="F741" s="146"/>
      <c r="G741" s="146"/>
      <c r="H741" s="146"/>
      <c r="I741" s="146"/>
      <c r="J741" s="146"/>
      <c r="K741" s="146"/>
      <c r="L741" s="146"/>
      <c r="M741" s="146"/>
      <c r="N741" s="146"/>
      <c r="O741" s="146"/>
      <c r="P741" s="146"/>
      <c r="Q741" s="146"/>
    </row>
    <row r="742">
      <c r="A742" s="146"/>
      <c r="B742" s="127"/>
      <c r="C742" s="146"/>
      <c r="D742" s="146"/>
      <c r="E742" s="146"/>
      <c r="F742" s="146"/>
      <c r="G742" s="146"/>
      <c r="H742" s="146"/>
      <c r="I742" s="146"/>
      <c r="J742" s="146"/>
      <c r="K742" s="146"/>
      <c r="L742" s="146"/>
      <c r="M742" s="146"/>
      <c r="N742" s="146"/>
      <c r="O742" s="146"/>
      <c r="P742" s="146"/>
      <c r="Q742" s="146"/>
    </row>
    <row r="743">
      <c r="A743" s="146"/>
      <c r="B743" s="127"/>
      <c r="C743" s="146"/>
      <c r="D743" s="146"/>
      <c r="E743" s="146"/>
      <c r="F743" s="146"/>
      <c r="G743" s="146"/>
      <c r="H743" s="146"/>
      <c r="I743" s="146"/>
      <c r="J743" s="146"/>
      <c r="K743" s="146"/>
      <c r="L743" s="146"/>
      <c r="M743" s="146"/>
      <c r="N743" s="146"/>
      <c r="O743" s="146"/>
      <c r="P743" s="146"/>
      <c r="Q743" s="146"/>
    </row>
    <row r="744">
      <c r="A744" s="146"/>
      <c r="B744" s="127"/>
      <c r="C744" s="146"/>
      <c r="D744" s="146"/>
      <c r="E744" s="146"/>
      <c r="F744" s="146"/>
      <c r="G744" s="146"/>
      <c r="H744" s="146"/>
      <c r="I744" s="146"/>
      <c r="J744" s="146"/>
      <c r="K744" s="146"/>
      <c r="L744" s="146"/>
      <c r="M744" s="146"/>
      <c r="N744" s="146"/>
      <c r="O744" s="146"/>
      <c r="P744" s="146"/>
      <c r="Q744" s="146"/>
    </row>
    <row r="745">
      <c r="A745" s="146"/>
      <c r="B745" s="127"/>
      <c r="C745" s="146"/>
      <c r="D745" s="146"/>
      <c r="E745" s="146"/>
      <c r="F745" s="146"/>
      <c r="G745" s="146"/>
      <c r="H745" s="146"/>
      <c r="I745" s="146"/>
      <c r="J745" s="146"/>
      <c r="K745" s="146"/>
      <c r="L745" s="146"/>
      <c r="M745" s="146"/>
      <c r="N745" s="146"/>
      <c r="O745" s="146"/>
      <c r="P745" s="146"/>
      <c r="Q745" s="146"/>
    </row>
    <row r="746">
      <c r="A746" s="146"/>
      <c r="B746" s="127"/>
      <c r="C746" s="146"/>
      <c r="D746" s="146"/>
      <c r="E746" s="146"/>
      <c r="F746" s="146"/>
      <c r="G746" s="146"/>
      <c r="H746" s="146"/>
      <c r="I746" s="146"/>
      <c r="J746" s="146"/>
      <c r="K746" s="146"/>
      <c r="L746" s="146"/>
      <c r="M746" s="146"/>
      <c r="N746" s="146"/>
      <c r="O746" s="146"/>
      <c r="P746" s="146"/>
      <c r="Q746" s="146"/>
    </row>
    <row r="747">
      <c r="A747" s="146"/>
      <c r="B747" s="127"/>
      <c r="C747" s="146"/>
      <c r="D747" s="146"/>
      <c r="E747" s="146"/>
      <c r="F747" s="146"/>
      <c r="G747" s="146"/>
      <c r="H747" s="146"/>
      <c r="I747" s="146"/>
      <c r="J747" s="146"/>
      <c r="K747" s="146"/>
      <c r="L747" s="146"/>
      <c r="M747" s="146"/>
      <c r="N747" s="146"/>
      <c r="O747" s="146"/>
      <c r="P747" s="146"/>
      <c r="Q747" s="146"/>
    </row>
    <row r="748">
      <c r="A748" s="146"/>
      <c r="B748" s="127"/>
      <c r="C748" s="146"/>
      <c r="D748" s="146"/>
      <c r="E748" s="146"/>
      <c r="F748" s="146"/>
      <c r="G748" s="146"/>
      <c r="H748" s="146"/>
      <c r="I748" s="146"/>
      <c r="J748" s="146"/>
      <c r="K748" s="146"/>
      <c r="L748" s="146"/>
      <c r="M748" s="146"/>
      <c r="N748" s="146"/>
      <c r="O748" s="146"/>
      <c r="P748" s="146"/>
      <c r="Q748" s="146"/>
    </row>
    <row r="749">
      <c r="A749" s="146"/>
      <c r="B749" s="127"/>
      <c r="C749" s="146"/>
      <c r="D749" s="146"/>
      <c r="E749" s="146"/>
      <c r="F749" s="146"/>
      <c r="G749" s="146"/>
      <c r="H749" s="146"/>
      <c r="I749" s="146"/>
      <c r="J749" s="146"/>
      <c r="K749" s="146"/>
      <c r="L749" s="146"/>
      <c r="M749" s="146"/>
      <c r="N749" s="146"/>
      <c r="O749" s="146"/>
      <c r="P749" s="146"/>
      <c r="Q749" s="146"/>
    </row>
    <row r="750">
      <c r="A750" s="146"/>
      <c r="B750" s="127"/>
      <c r="C750" s="146"/>
      <c r="D750" s="146"/>
      <c r="E750" s="146"/>
      <c r="F750" s="146"/>
      <c r="G750" s="146"/>
      <c r="H750" s="146"/>
      <c r="I750" s="146"/>
      <c r="J750" s="146"/>
      <c r="K750" s="146"/>
      <c r="L750" s="146"/>
      <c r="M750" s="146"/>
      <c r="N750" s="146"/>
      <c r="O750" s="146"/>
      <c r="P750" s="146"/>
      <c r="Q750" s="146"/>
    </row>
    <row r="751">
      <c r="A751" s="146"/>
      <c r="B751" s="127"/>
      <c r="C751" s="146"/>
      <c r="D751" s="146"/>
      <c r="E751" s="146"/>
      <c r="F751" s="146"/>
      <c r="G751" s="146"/>
      <c r="H751" s="146"/>
      <c r="I751" s="146"/>
      <c r="J751" s="146"/>
      <c r="K751" s="146"/>
      <c r="L751" s="146"/>
      <c r="M751" s="146"/>
      <c r="N751" s="146"/>
      <c r="O751" s="146"/>
      <c r="P751" s="146"/>
      <c r="Q751" s="146"/>
    </row>
    <row r="752">
      <c r="A752" s="146"/>
      <c r="B752" s="127"/>
      <c r="C752" s="146"/>
      <c r="D752" s="146"/>
      <c r="E752" s="146"/>
      <c r="F752" s="146"/>
      <c r="G752" s="146"/>
      <c r="H752" s="146"/>
      <c r="I752" s="146"/>
      <c r="J752" s="146"/>
      <c r="K752" s="146"/>
      <c r="L752" s="146"/>
      <c r="M752" s="146"/>
      <c r="N752" s="146"/>
      <c r="O752" s="146"/>
      <c r="P752" s="146"/>
      <c r="Q752" s="146"/>
    </row>
    <row r="753">
      <c r="A753" s="146"/>
      <c r="B753" s="127"/>
      <c r="C753" s="146"/>
      <c r="D753" s="146"/>
      <c r="E753" s="146"/>
      <c r="F753" s="146"/>
      <c r="G753" s="146"/>
      <c r="H753" s="146"/>
      <c r="I753" s="146"/>
      <c r="J753" s="146"/>
      <c r="K753" s="146"/>
      <c r="L753" s="146"/>
      <c r="M753" s="146"/>
      <c r="N753" s="146"/>
      <c r="O753" s="146"/>
      <c r="P753" s="146"/>
      <c r="Q753" s="146"/>
    </row>
    <row r="754">
      <c r="A754" s="146"/>
      <c r="B754" s="127"/>
      <c r="C754" s="146"/>
      <c r="D754" s="146"/>
      <c r="E754" s="146"/>
      <c r="F754" s="146"/>
      <c r="G754" s="146"/>
      <c r="H754" s="146"/>
      <c r="I754" s="146"/>
      <c r="J754" s="146"/>
      <c r="K754" s="146"/>
      <c r="L754" s="146"/>
      <c r="M754" s="146"/>
      <c r="N754" s="146"/>
      <c r="O754" s="146"/>
      <c r="P754" s="146"/>
      <c r="Q754" s="146"/>
    </row>
    <row r="755">
      <c r="A755" s="146"/>
      <c r="B755" s="127"/>
      <c r="C755" s="146"/>
      <c r="D755" s="146"/>
      <c r="E755" s="146"/>
      <c r="F755" s="146"/>
      <c r="G755" s="146"/>
      <c r="H755" s="146"/>
      <c r="I755" s="146"/>
      <c r="J755" s="146"/>
      <c r="K755" s="146"/>
      <c r="L755" s="146"/>
      <c r="M755" s="146"/>
      <c r="N755" s="146"/>
      <c r="O755" s="146"/>
      <c r="P755" s="146"/>
      <c r="Q755" s="146"/>
    </row>
    <row r="756">
      <c r="A756" s="146"/>
      <c r="B756" s="127"/>
      <c r="C756" s="146"/>
      <c r="D756" s="146"/>
      <c r="E756" s="146"/>
      <c r="F756" s="146"/>
      <c r="G756" s="146"/>
      <c r="H756" s="146"/>
      <c r="I756" s="146"/>
      <c r="J756" s="146"/>
      <c r="K756" s="146"/>
      <c r="L756" s="146"/>
      <c r="M756" s="146"/>
      <c r="N756" s="146"/>
      <c r="O756" s="146"/>
      <c r="P756" s="146"/>
      <c r="Q756" s="146"/>
    </row>
    <row r="757">
      <c r="A757" s="146"/>
      <c r="B757" s="127"/>
      <c r="C757" s="146"/>
      <c r="D757" s="146"/>
      <c r="E757" s="146"/>
      <c r="F757" s="146"/>
      <c r="G757" s="146"/>
      <c r="H757" s="146"/>
      <c r="I757" s="146"/>
      <c r="J757" s="146"/>
      <c r="K757" s="146"/>
      <c r="L757" s="146"/>
      <c r="M757" s="146"/>
      <c r="N757" s="146"/>
      <c r="O757" s="146"/>
      <c r="P757" s="146"/>
      <c r="Q757" s="146"/>
    </row>
    <row r="758">
      <c r="A758" s="146"/>
      <c r="B758" s="127"/>
      <c r="C758" s="146"/>
      <c r="D758" s="146"/>
      <c r="E758" s="146"/>
      <c r="F758" s="146"/>
      <c r="G758" s="146"/>
      <c r="H758" s="146"/>
      <c r="I758" s="146"/>
      <c r="J758" s="146"/>
      <c r="K758" s="146"/>
      <c r="L758" s="146"/>
      <c r="M758" s="146"/>
      <c r="N758" s="146"/>
      <c r="O758" s="146"/>
      <c r="P758" s="146"/>
      <c r="Q758" s="146"/>
    </row>
    <row r="759">
      <c r="A759" s="146"/>
      <c r="B759" s="127"/>
      <c r="C759" s="146"/>
      <c r="D759" s="146"/>
      <c r="E759" s="146"/>
      <c r="F759" s="146"/>
      <c r="G759" s="146"/>
      <c r="H759" s="146"/>
      <c r="I759" s="146"/>
      <c r="J759" s="146"/>
      <c r="K759" s="146"/>
      <c r="L759" s="146"/>
      <c r="M759" s="146"/>
      <c r="N759" s="146"/>
      <c r="O759" s="146"/>
      <c r="P759" s="146"/>
      <c r="Q759" s="146"/>
    </row>
    <row r="760">
      <c r="A760" s="146"/>
      <c r="B760" s="127"/>
      <c r="C760" s="146"/>
      <c r="D760" s="146"/>
      <c r="E760" s="146"/>
      <c r="F760" s="146"/>
      <c r="G760" s="146"/>
      <c r="H760" s="146"/>
      <c r="I760" s="146"/>
      <c r="J760" s="146"/>
      <c r="K760" s="146"/>
      <c r="L760" s="146"/>
      <c r="M760" s="146"/>
      <c r="N760" s="146"/>
      <c r="O760" s="146"/>
      <c r="P760" s="146"/>
      <c r="Q760" s="146"/>
    </row>
    <row r="761">
      <c r="A761" s="146"/>
      <c r="B761" s="127"/>
      <c r="C761" s="146"/>
      <c r="D761" s="146"/>
      <c r="E761" s="146"/>
      <c r="F761" s="146"/>
      <c r="G761" s="146"/>
      <c r="H761" s="146"/>
      <c r="I761" s="146"/>
      <c r="J761" s="146"/>
      <c r="K761" s="146"/>
      <c r="L761" s="146"/>
      <c r="M761" s="146"/>
      <c r="N761" s="146"/>
      <c r="O761" s="146"/>
      <c r="P761" s="146"/>
      <c r="Q761" s="146"/>
    </row>
    <row r="762">
      <c r="A762" s="146"/>
      <c r="B762" s="127"/>
      <c r="C762" s="146"/>
      <c r="D762" s="146"/>
      <c r="E762" s="146"/>
      <c r="F762" s="146"/>
      <c r="G762" s="146"/>
      <c r="H762" s="146"/>
      <c r="I762" s="146"/>
      <c r="J762" s="146"/>
      <c r="K762" s="146"/>
      <c r="L762" s="146"/>
      <c r="M762" s="146"/>
      <c r="N762" s="146"/>
      <c r="O762" s="146"/>
      <c r="P762" s="146"/>
      <c r="Q762" s="146"/>
    </row>
    <row r="763">
      <c r="A763" s="146"/>
      <c r="B763" s="127"/>
      <c r="C763" s="146"/>
      <c r="D763" s="146"/>
      <c r="E763" s="146"/>
      <c r="F763" s="146"/>
      <c r="G763" s="146"/>
      <c r="H763" s="146"/>
      <c r="I763" s="146"/>
      <c r="J763" s="146"/>
      <c r="K763" s="146"/>
      <c r="L763" s="146"/>
      <c r="M763" s="146"/>
      <c r="N763" s="146"/>
      <c r="O763" s="146"/>
      <c r="P763" s="146"/>
      <c r="Q763" s="146"/>
    </row>
    <row r="764">
      <c r="A764" s="146"/>
      <c r="B764" s="127"/>
      <c r="C764" s="146"/>
      <c r="D764" s="146"/>
      <c r="E764" s="146"/>
      <c r="F764" s="146"/>
      <c r="G764" s="146"/>
      <c r="H764" s="146"/>
      <c r="I764" s="146"/>
      <c r="J764" s="146"/>
      <c r="K764" s="146"/>
      <c r="L764" s="146"/>
      <c r="M764" s="146"/>
      <c r="N764" s="146"/>
      <c r="O764" s="146"/>
      <c r="P764" s="146"/>
      <c r="Q764" s="146"/>
    </row>
    <row r="765">
      <c r="A765" s="146"/>
      <c r="B765" s="127"/>
      <c r="C765" s="146"/>
      <c r="D765" s="146"/>
      <c r="E765" s="146"/>
      <c r="F765" s="146"/>
      <c r="G765" s="146"/>
      <c r="H765" s="146"/>
      <c r="I765" s="146"/>
      <c r="J765" s="146"/>
      <c r="K765" s="146"/>
      <c r="L765" s="146"/>
      <c r="M765" s="146"/>
      <c r="N765" s="146"/>
      <c r="O765" s="146"/>
      <c r="P765" s="146"/>
      <c r="Q765" s="146"/>
    </row>
    <row r="766">
      <c r="A766" s="146"/>
      <c r="B766" s="127"/>
      <c r="C766" s="146"/>
      <c r="D766" s="146"/>
      <c r="E766" s="146"/>
      <c r="F766" s="146"/>
      <c r="G766" s="146"/>
      <c r="H766" s="146"/>
      <c r="I766" s="146"/>
      <c r="J766" s="146"/>
      <c r="K766" s="146"/>
      <c r="L766" s="146"/>
      <c r="M766" s="146"/>
      <c r="N766" s="146"/>
      <c r="O766" s="146"/>
      <c r="P766" s="146"/>
      <c r="Q766" s="146"/>
    </row>
    <row r="767">
      <c r="A767" s="146"/>
      <c r="B767" s="127"/>
      <c r="C767" s="146"/>
      <c r="D767" s="146"/>
      <c r="E767" s="146"/>
      <c r="F767" s="146"/>
      <c r="G767" s="146"/>
      <c r="H767" s="146"/>
      <c r="I767" s="146"/>
      <c r="J767" s="146"/>
      <c r="K767" s="146"/>
      <c r="L767" s="146"/>
      <c r="M767" s="146"/>
      <c r="N767" s="146"/>
      <c r="O767" s="146"/>
      <c r="P767" s="146"/>
      <c r="Q767" s="146"/>
    </row>
    <row r="768">
      <c r="A768" s="146"/>
      <c r="B768" s="127"/>
      <c r="C768" s="146"/>
      <c r="D768" s="146"/>
      <c r="E768" s="146"/>
      <c r="F768" s="146"/>
      <c r="G768" s="146"/>
      <c r="H768" s="146"/>
      <c r="I768" s="146"/>
      <c r="J768" s="146"/>
      <c r="K768" s="146"/>
      <c r="L768" s="146"/>
      <c r="M768" s="146"/>
      <c r="N768" s="146"/>
      <c r="O768" s="146"/>
      <c r="P768" s="146"/>
      <c r="Q768" s="146"/>
    </row>
    <row r="769">
      <c r="A769" s="146"/>
      <c r="B769" s="127"/>
      <c r="C769" s="146"/>
      <c r="D769" s="146"/>
      <c r="E769" s="146"/>
      <c r="F769" s="146"/>
      <c r="G769" s="146"/>
      <c r="H769" s="146"/>
      <c r="I769" s="146"/>
      <c r="J769" s="146"/>
      <c r="K769" s="146"/>
      <c r="L769" s="146"/>
      <c r="M769" s="146"/>
      <c r="N769" s="146"/>
      <c r="O769" s="146"/>
      <c r="P769" s="146"/>
      <c r="Q769" s="146"/>
    </row>
    <row r="770">
      <c r="A770" s="146"/>
      <c r="B770" s="127"/>
      <c r="C770" s="146"/>
      <c r="D770" s="146"/>
      <c r="E770" s="146"/>
      <c r="F770" s="146"/>
      <c r="G770" s="146"/>
      <c r="H770" s="146"/>
      <c r="I770" s="146"/>
      <c r="J770" s="146"/>
      <c r="K770" s="146"/>
      <c r="L770" s="146"/>
      <c r="M770" s="146"/>
      <c r="N770" s="146"/>
      <c r="O770" s="146"/>
      <c r="P770" s="146"/>
      <c r="Q770" s="146"/>
    </row>
    <row r="771">
      <c r="A771" s="146"/>
      <c r="B771" s="127"/>
      <c r="C771" s="146"/>
      <c r="D771" s="146"/>
      <c r="E771" s="146"/>
      <c r="F771" s="146"/>
      <c r="G771" s="146"/>
      <c r="H771" s="146"/>
      <c r="I771" s="146"/>
      <c r="J771" s="146"/>
      <c r="K771" s="146"/>
      <c r="L771" s="146"/>
      <c r="M771" s="146"/>
      <c r="N771" s="146"/>
      <c r="O771" s="146"/>
      <c r="P771" s="146"/>
      <c r="Q771" s="146"/>
    </row>
    <row r="772">
      <c r="A772" s="146"/>
      <c r="B772" s="127"/>
      <c r="C772" s="146"/>
      <c r="D772" s="146"/>
      <c r="E772" s="146"/>
      <c r="F772" s="146"/>
      <c r="G772" s="146"/>
      <c r="H772" s="146"/>
      <c r="I772" s="146"/>
      <c r="J772" s="146"/>
      <c r="K772" s="146"/>
      <c r="L772" s="146"/>
      <c r="M772" s="146"/>
      <c r="N772" s="146"/>
      <c r="O772" s="146"/>
      <c r="P772" s="146"/>
      <c r="Q772" s="146"/>
    </row>
    <row r="773">
      <c r="A773" s="146"/>
      <c r="B773" s="127"/>
      <c r="C773" s="146"/>
      <c r="D773" s="146"/>
      <c r="E773" s="146"/>
      <c r="F773" s="146"/>
      <c r="G773" s="146"/>
      <c r="H773" s="146"/>
      <c r="I773" s="146"/>
      <c r="J773" s="146"/>
      <c r="K773" s="146"/>
      <c r="L773" s="146"/>
      <c r="M773" s="146"/>
      <c r="N773" s="146"/>
      <c r="O773" s="146"/>
      <c r="P773" s="146"/>
      <c r="Q773" s="146"/>
    </row>
    <row r="774">
      <c r="A774" s="146"/>
      <c r="B774" s="127"/>
      <c r="C774" s="146"/>
      <c r="D774" s="146"/>
      <c r="E774" s="146"/>
      <c r="F774" s="146"/>
      <c r="G774" s="146"/>
      <c r="H774" s="146"/>
      <c r="I774" s="146"/>
      <c r="J774" s="146"/>
      <c r="K774" s="146"/>
      <c r="L774" s="146"/>
      <c r="M774" s="146"/>
      <c r="N774" s="146"/>
      <c r="O774" s="146"/>
      <c r="P774" s="146"/>
      <c r="Q774" s="146"/>
    </row>
    <row r="775">
      <c r="A775" s="146"/>
      <c r="B775" s="127"/>
      <c r="C775" s="146"/>
      <c r="D775" s="146"/>
      <c r="E775" s="146"/>
      <c r="F775" s="146"/>
      <c r="G775" s="146"/>
      <c r="H775" s="146"/>
      <c r="I775" s="146"/>
      <c r="J775" s="146"/>
      <c r="K775" s="146"/>
      <c r="L775" s="146"/>
      <c r="M775" s="146"/>
      <c r="N775" s="146"/>
      <c r="O775" s="146"/>
      <c r="P775" s="146"/>
      <c r="Q775" s="146"/>
    </row>
    <row r="776">
      <c r="A776" s="146"/>
      <c r="B776" s="127"/>
      <c r="C776" s="146"/>
      <c r="D776" s="146"/>
      <c r="E776" s="146"/>
      <c r="F776" s="146"/>
      <c r="G776" s="146"/>
      <c r="H776" s="146"/>
      <c r="I776" s="146"/>
      <c r="J776" s="146"/>
      <c r="K776" s="146"/>
      <c r="L776" s="146"/>
      <c r="M776" s="146"/>
      <c r="N776" s="146"/>
      <c r="O776" s="146"/>
      <c r="P776" s="146"/>
      <c r="Q776" s="146"/>
    </row>
    <row r="777">
      <c r="A777" s="146"/>
      <c r="B777" s="127"/>
      <c r="C777" s="146"/>
      <c r="D777" s="146"/>
      <c r="E777" s="146"/>
      <c r="F777" s="146"/>
      <c r="G777" s="146"/>
      <c r="H777" s="146"/>
      <c r="I777" s="146"/>
      <c r="J777" s="146"/>
      <c r="K777" s="146"/>
      <c r="L777" s="146"/>
      <c r="M777" s="146"/>
      <c r="N777" s="146"/>
      <c r="O777" s="146"/>
      <c r="P777" s="146"/>
      <c r="Q777" s="146"/>
    </row>
    <row r="778">
      <c r="A778" s="146"/>
      <c r="B778" s="127"/>
      <c r="C778" s="146"/>
      <c r="D778" s="146"/>
      <c r="E778" s="146"/>
      <c r="F778" s="146"/>
      <c r="G778" s="146"/>
      <c r="H778" s="146"/>
      <c r="I778" s="146"/>
      <c r="J778" s="146"/>
      <c r="K778" s="146"/>
      <c r="L778" s="146"/>
      <c r="M778" s="146"/>
      <c r="N778" s="146"/>
      <c r="O778" s="146"/>
      <c r="P778" s="146"/>
      <c r="Q778" s="146"/>
    </row>
    <row r="779">
      <c r="A779" s="146"/>
      <c r="B779" s="127"/>
      <c r="C779" s="146"/>
      <c r="D779" s="146"/>
      <c r="E779" s="146"/>
      <c r="F779" s="146"/>
      <c r="G779" s="146"/>
      <c r="H779" s="146"/>
      <c r="I779" s="146"/>
      <c r="J779" s="146"/>
      <c r="K779" s="146"/>
      <c r="L779" s="146"/>
      <c r="M779" s="146"/>
      <c r="N779" s="146"/>
      <c r="O779" s="146"/>
      <c r="P779" s="146"/>
      <c r="Q779" s="146"/>
    </row>
    <row r="780">
      <c r="A780" s="146"/>
      <c r="B780" s="127"/>
      <c r="C780" s="146"/>
      <c r="D780" s="146"/>
      <c r="E780" s="146"/>
      <c r="F780" s="146"/>
      <c r="G780" s="146"/>
      <c r="H780" s="146"/>
      <c r="I780" s="146"/>
      <c r="J780" s="146"/>
      <c r="K780" s="146"/>
      <c r="L780" s="146"/>
      <c r="M780" s="146"/>
      <c r="N780" s="146"/>
      <c r="O780" s="146"/>
      <c r="P780" s="146"/>
      <c r="Q780" s="146"/>
    </row>
    <row r="781">
      <c r="A781" s="146"/>
      <c r="B781" s="127"/>
      <c r="C781" s="146"/>
      <c r="D781" s="146"/>
      <c r="E781" s="146"/>
      <c r="F781" s="146"/>
      <c r="G781" s="146"/>
      <c r="H781" s="146"/>
      <c r="I781" s="146"/>
      <c r="J781" s="146"/>
      <c r="K781" s="146"/>
      <c r="L781" s="146"/>
      <c r="M781" s="146"/>
      <c r="N781" s="146"/>
      <c r="O781" s="146"/>
      <c r="P781" s="146"/>
      <c r="Q781" s="146"/>
    </row>
    <row r="782">
      <c r="A782" s="146"/>
      <c r="B782" s="127"/>
      <c r="C782" s="146"/>
      <c r="D782" s="146"/>
      <c r="E782" s="146"/>
      <c r="F782" s="146"/>
      <c r="G782" s="146"/>
      <c r="H782" s="146"/>
      <c r="I782" s="146"/>
      <c r="J782" s="146"/>
      <c r="K782" s="146"/>
      <c r="L782" s="146"/>
      <c r="M782" s="146"/>
      <c r="N782" s="146"/>
      <c r="O782" s="146"/>
      <c r="P782" s="146"/>
      <c r="Q782" s="146"/>
    </row>
    <row r="783">
      <c r="A783" s="146"/>
      <c r="B783" s="127"/>
      <c r="C783" s="146"/>
      <c r="D783" s="146"/>
      <c r="E783" s="146"/>
      <c r="F783" s="146"/>
      <c r="G783" s="146"/>
      <c r="H783" s="146"/>
      <c r="I783" s="146"/>
      <c r="J783" s="146"/>
      <c r="K783" s="146"/>
      <c r="L783" s="146"/>
      <c r="M783" s="146"/>
      <c r="N783" s="146"/>
      <c r="O783" s="146"/>
      <c r="P783" s="146"/>
      <c r="Q783" s="146"/>
    </row>
    <row r="784">
      <c r="A784" s="146"/>
      <c r="B784" s="127"/>
      <c r="C784" s="146"/>
      <c r="D784" s="146"/>
      <c r="E784" s="146"/>
      <c r="F784" s="146"/>
      <c r="G784" s="146"/>
      <c r="H784" s="146"/>
      <c r="I784" s="146"/>
      <c r="J784" s="146"/>
      <c r="K784" s="146"/>
      <c r="L784" s="146"/>
      <c r="M784" s="146"/>
      <c r="N784" s="146"/>
      <c r="O784" s="146"/>
      <c r="P784" s="146"/>
      <c r="Q784" s="146"/>
    </row>
    <row r="785">
      <c r="A785" s="146"/>
      <c r="B785" s="127"/>
      <c r="C785" s="146"/>
      <c r="D785" s="146"/>
      <c r="E785" s="146"/>
      <c r="F785" s="146"/>
      <c r="G785" s="146"/>
      <c r="H785" s="146"/>
      <c r="I785" s="146"/>
      <c r="J785" s="146"/>
      <c r="K785" s="146"/>
      <c r="L785" s="146"/>
      <c r="M785" s="146"/>
      <c r="N785" s="146"/>
      <c r="O785" s="146"/>
      <c r="P785" s="146"/>
      <c r="Q785" s="146"/>
    </row>
    <row r="786">
      <c r="A786" s="146"/>
      <c r="B786" s="127"/>
      <c r="C786" s="146"/>
      <c r="D786" s="146"/>
      <c r="E786" s="146"/>
      <c r="F786" s="146"/>
      <c r="G786" s="146"/>
      <c r="H786" s="146"/>
      <c r="I786" s="146"/>
      <c r="J786" s="146"/>
      <c r="K786" s="146"/>
      <c r="L786" s="146"/>
      <c r="M786" s="146"/>
      <c r="N786" s="146"/>
      <c r="O786" s="146"/>
      <c r="P786" s="146"/>
      <c r="Q786" s="146"/>
    </row>
    <row r="787">
      <c r="A787" s="146"/>
      <c r="B787" s="127"/>
      <c r="C787" s="146"/>
      <c r="D787" s="146"/>
      <c r="E787" s="146"/>
      <c r="F787" s="146"/>
      <c r="G787" s="146"/>
      <c r="H787" s="146"/>
      <c r="I787" s="146"/>
      <c r="J787" s="146"/>
      <c r="K787" s="146"/>
      <c r="L787" s="146"/>
      <c r="M787" s="146"/>
      <c r="N787" s="146"/>
      <c r="O787" s="146"/>
      <c r="P787" s="146"/>
      <c r="Q787" s="146"/>
    </row>
    <row r="788">
      <c r="A788" s="146"/>
      <c r="B788" s="127"/>
      <c r="C788" s="146"/>
      <c r="D788" s="146"/>
      <c r="E788" s="146"/>
      <c r="F788" s="146"/>
      <c r="G788" s="146"/>
      <c r="H788" s="146"/>
      <c r="I788" s="146"/>
      <c r="J788" s="146"/>
      <c r="K788" s="146"/>
      <c r="L788" s="146"/>
      <c r="M788" s="146"/>
      <c r="N788" s="146"/>
      <c r="O788" s="146"/>
      <c r="P788" s="146"/>
      <c r="Q788" s="146"/>
    </row>
    <row r="789">
      <c r="A789" s="146"/>
      <c r="B789" s="127"/>
      <c r="C789" s="146"/>
      <c r="D789" s="146"/>
      <c r="E789" s="146"/>
      <c r="F789" s="146"/>
      <c r="G789" s="146"/>
      <c r="H789" s="146"/>
      <c r="I789" s="146"/>
      <c r="J789" s="146"/>
      <c r="K789" s="146"/>
      <c r="L789" s="146"/>
      <c r="M789" s="146"/>
      <c r="N789" s="146"/>
      <c r="O789" s="146"/>
      <c r="P789" s="146"/>
      <c r="Q789" s="146"/>
    </row>
    <row r="790">
      <c r="A790" s="146"/>
      <c r="B790" s="127"/>
      <c r="C790" s="146"/>
      <c r="D790" s="146"/>
      <c r="E790" s="146"/>
      <c r="F790" s="146"/>
      <c r="G790" s="146"/>
      <c r="H790" s="146"/>
      <c r="I790" s="146"/>
      <c r="J790" s="146"/>
      <c r="K790" s="146"/>
      <c r="L790" s="146"/>
      <c r="M790" s="146"/>
      <c r="N790" s="146"/>
      <c r="O790" s="146"/>
      <c r="P790" s="146"/>
      <c r="Q790" s="146"/>
    </row>
    <row r="791">
      <c r="A791" s="146"/>
      <c r="B791" s="127"/>
      <c r="C791" s="146"/>
      <c r="D791" s="146"/>
      <c r="E791" s="146"/>
      <c r="F791" s="146"/>
      <c r="G791" s="146"/>
      <c r="H791" s="146"/>
      <c r="I791" s="146"/>
      <c r="J791" s="146"/>
      <c r="K791" s="146"/>
      <c r="L791" s="146"/>
      <c r="M791" s="146"/>
      <c r="N791" s="146"/>
      <c r="O791" s="146"/>
      <c r="P791" s="146"/>
      <c r="Q791" s="146"/>
    </row>
    <row r="792">
      <c r="A792" s="146"/>
      <c r="B792" s="127"/>
      <c r="C792" s="146"/>
      <c r="D792" s="146"/>
      <c r="E792" s="146"/>
      <c r="F792" s="146"/>
      <c r="G792" s="146"/>
      <c r="H792" s="146"/>
      <c r="I792" s="146"/>
      <c r="J792" s="146"/>
      <c r="K792" s="146"/>
      <c r="L792" s="146"/>
      <c r="M792" s="146"/>
      <c r="N792" s="146"/>
      <c r="O792" s="146"/>
      <c r="P792" s="146"/>
      <c r="Q792" s="146"/>
    </row>
    <row r="793">
      <c r="A793" s="146"/>
      <c r="B793" s="127"/>
      <c r="C793" s="146"/>
      <c r="D793" s="146"/>
      <c r="E793" s="146"/>
      <c r="F793" s="146"/>
      <c r="G793" s="146"/>
      <c r="H793" s="146"/>
      <c r="I793" s="146"/>
      <c r="J793" s="146"/>
      <c r="K793" s="146"/>
      <c r="L793" s="146"/>
      <c r="M793" s="146"/>
      <c r="N793" s="146"/>
      <c r="O793" s="146"/>
      <c r="P793" s="146"/>
      <c r="Q793" s="146"/>
    </row>
    <row r="794">
      <c r="A794" s="146"/>
      <c r="B794" s="127"/>
      <c r="C794" s="146"/>
      <c r="D794" s="146"/>
      <c r="E794" s="146"/>
      <c r="F794" s="146"/>
      <c r="G794" s="146"/>
      <c r="H794" s="146"/>
      <c r="I794" s="146"/>
      <c r="J794" s="146"/>
      <c r="K794" s="146"/>
      <c r="L794" s="146"/>
      <c r="M794" s="146"/>
      <c r="N794" s="146"/>
      <c r="O794" s="146"/>
      <c r="P794" s="146"/>
      <c r="Q794" s="146"/>
    </row>
    <row r="795">
      <c r="A795" s="146"/>
      <c r="B795" s="127"/>
      <c r="C795" s="146"/>
      <c r="D795" s="146"/>
      <c r="E795" s="146"/>
      <c r="F795" s="146"/>
      <c r="G795" s="146"/>
      <c r="H795" s="146"/>
      <c r="I795" s="146"/>
      <c r="J795" s="146"/>
      <c r="K795" s="146"/>
      <c r="L795" s="146"/>
      <c r="M795" s="146"/>
      <c r="N795" s="146"/>
      <c r="O795" s="146"/>
      <c r="P795" s="146"/>
      <c r="Q795" s="146"/>
    </row>
    <row r="796">
      <c r="A796" s="146"/>
      <c r="B796" s="127"/>
      <c r="C796" s="146"/>
      <c r="D796" s="146"/>
      <c r="E796" s="146"/>
      <c r="F796" s="146"/>
      <c r="G796" s="146"/>
      <c r="H796" s="146"/>
      <c r="I796" s="146"/>
      <c r="J796" s="146"/>
      <c r="K796" s="146"/>
      <c r="L796" s="146"/>
      <c r="M796" s="146"/>
      <c r="N796" s="146"/>
      <c r="O796" s="146"/>
      <c r="P796" s="146"/>
      <c r="Q796" s="146"/>
    </row>
    <row r="797">
      <c r="A797" s="146"/>
      <c r="B797" s="127"/>
      <c r="C797" s="146"/>
      <c r="D797" s="146"/>
      <c r="E797" s="146"/>
      <c r="F797" s="146"/>
      <c r="G797" s="146"/>
      <c r="H797" s="146"/>
      <c r="I797" s="146"/>
      <c r="J797" s="146"/>
      <c r="K797" s="146"/>
      <c r="L797" s="146"/>
      <c r="M797" s="146"/>
      <c r="N797" s="146"/>
      <c r="O797" s="146"/>
      <c r="P797" s="146"/>
      <c r="Q797" s="146"/>
    </row>
    <row r="798">
      <c r="A798" s="146"/>
      <c r="B798" s="127"/>
      <c r="C798" s="146"/>
      <c r="D798" s="146"/>
      <c r="E798" s="146"/>
      <c r="F798" s="146"/>
      <c r="G798" s="146"/>
      <c r="H798" s="146"/>
      <c r="I798" s="146"/>
      <c r="J798" s="146"/>
      <c r="K798" s="146"/>
      <c r="L798" s="146"/>
      <c r="M798" s="146"/>
      <c r="N798" s="146"/>
      <c r="O798" s="146"/>
      <c r="P798" s="146"/>
      <c r="Q798" s="146"/>
    </row>
    <row r="799">
      <c r="A799" s="146"/>
      <c r="B799" s="127"/>
      <c r="C799" s="146"/>
      <c r="D799" s="146"/>
      <c r="E799" s="146"/>
      <c r="F799" s="146"/>
      <c r="G799" s="146"/>
      <c r="H799" s="146"/>
      <c r="I799" s="146"/>
      <c r="J799" s="146"/>
      <c r="K799" s="146"/>
      <c r="L799" s="146"/>
      <c r="M799" s="146"/>
      <c r="N799" s="146"/>
      <c r="O799" s="146"/>
      <c r="P799" s="146"/>
      <c r="Q799" s="146"/>
    </row>
    <row r="800">
      <c r="A800" s="146"/>
      <c r="B800" s="127"/>
      <c r="C800" s="146"/>
      <c r="D800" s="146"/>
      <c r="E800" s="146"/>
      <c r="F800" s="146"/>
      <c r="G800" s="146"/>
      <c r="H800" s="146"/>
      <c r="I800" s="146"/>
      <c r="J800" s="146"/>
      <c r="K800" s="146"/>
      <c r="L800" s="146"/>
      <c r="M800" s="146"/>
      <c r="N800" s="146"/>
      <c r="O800" s="146"/>
      <c r="P800" s="146"/>
      <c r="Q800" s="146"/>
    </row>
    <row r="801">
      <c r="A801" s="146"/>
      <c r="B801" s="127"/>
      <c r="C801" s="146"/>
      <c r="D801" s="146"/>
      <c r="E801" s="146"/>
      <c r="F801" s="146"/>
      <c r="G801" s="146"/>
      <c r="H801" s="146"/>
      <c r="I801" s="146"/>
      <c r="J801" s="146"/>
      <c r="K801" s="146"/>
      <c r="L801" s="146"/>
      <c r="M801" s="146"/>
      <c r="N801" s="146"/>
      <c r="O801" s="146"/>
      <c r="P801" s="146"/>
      <c r="Q801" s="146"/>
    </row>
    <row r="802">
      <c r="A802" s="146"/>
      <c r="B802" s="127"/>
      <c r="C802" s="146"/>
      <c r="D802" s="146"/>
      <c r="E802" s="146"/>
      <c r="F802" s="146"/>
      <c r="G802" s="146"/>
      <c r="H802" s="146"/>
      <c r="I802" s="146"/>
      <c r="J802" s="146"/>
      <c r="K802" s="146"/>
      <c r="L802" s="146"/>
      <c r="M802" s="146"/>
      <c r="N802" s="146"/>
      <c r="O802" s="146"/>
      <c r="P802" s="146"/>
      <c r="Q802" s="146"/>
    </row>
    <row r="803">
      <c r="A803" s="146"/>
      <c r="B803" s="127"/>
      <c r="C803" s="146"/>
      <c r="D803" s="146"/>
      <c r="E803" s="146"/>
      <c r="F803" s="146"/>
      <c r="G803" s="146"/>
      <c r="H803" s="146"/>
      <c r="I803" s="146"/>
      <c r="J803" s="146"/>
      <c r="K803" s="146"/>
      <c r="L803" s="146"/>
      <c r="M803" s="146"/>
      <c r="N803" s="146"/>
      <c r="O803" s="146"/>
      <c r="P803" s="146"/>
      <c r="Q803" s="146"/>
    </row>
    <row r="804">
      <c r="A804" s="146"/>
      <c r="B804" s="127"/>
      <c r="C804" s="146"/>
      <c r="D804" s="146"/>
      <c r="E804" s="146"/>
      <c r="F804" s="146"/>
      <c r="G804" s="146"/>
      <c r="H804" s="146"/>
      <c r="I804" s="146"/>
      <c r="J804" s="146"/>
      <c r="K804" s="146"/>
      <c r="L804" s="146"/>
      <c r="M804" s="146"/>
      <c r="N804" s="146"/>
      <c r="O804" s="146"/>
      <c r="P804" s="146"/>
      <c r="Q804" s="146"/>
    </row>
    <row r="805">
      <c r="A805" s="146"/>
      <c r="B805" s="127"/>
      <c r="C805" s="146"/>
      <c r="D805" s="146"/>
      <c r="E805" s="146"/>
      <c r="F805" s="146"/>
      <c r="G805" s="146"/>
      <c r="H805" s="146"/>
      <c r="I805" s="146"/>
      <c r="J805" s="146"/>
      <c r="K805" s="146"/>
      <c r="L805" s="146"/>
      <c r="M805" s="146"/>
      <c r="N805" s="146"/>
      <c r="O805" s="146"/>
      <c r="P805" s="146"/>
      <c r="Q805" s="146"/>
    </row>
    <row r="806">
      <c r="A806" s="146"/>
      <c r="B806" s="127"/>
      <c r="C806" s="146"/>
      <c r="D806" s="146"/>
      <c r="E806" s="146"/>
      <c r="F806" s="146"/>
      <c r="G806" s="146"/>
      <c r="H806" s="146"/>
      <c r="I806" s="146"/>
      <c r="J806" s="146"/>
      <c r="K806" s="146"/>
      <c r="L806" s="146"/>
      <c r="M806" s="146"/>
      <c r="N806" s="146"/>
      <c r="O806" s="146"/>
      <c r="P806" s="146"/>
      <c r="Q806" s="146"/>
    </row>
    <row r="807">
      <c r="A807" s="146"/>
      <c r="B807" s="127"/>
      <c r="C807" s="146"/>
      <c r="D807" s="146"/>
      <c r="E807" s="146"/>
      <c r="F807" s="146"/>
      <c r="G807" s="146"/>
      <c r="H807" s="146"/>
      <c r="I807" s="146"/>
      <c r="J807" s="146"/>
      <c r="K807" s="146"/>
      <c r="L807" s="146"/>
      <c r="M807" s="146"/>
      <c r="N807" s="146"/>
      <c r="O807" s="146"/>
      <c r="P807" s="146"/>
      <c r="Q807" s="146"/>
    </row>
    <row r="808">
      <c r="A808" s="146"/>
      <c r="B808" s="127"/>
      <c r="C808" s="146"/>
      <c r="D808" s="146"/>
      <c r="E808" s="146"/>
      <c r="F808" s="146"/>
      <c r="G808" s="146"/>
      <c r="H808" s="146"/>
      <c r="I808" s="146"/>
      <c r="J808" s="146"/>
      <c r="K808" s="146"/>
      <c r="L808" s="146"/>
      <c r="M808" s="146"/>
      <c r="N808" s="146"/>
      <c r="O808" s="146"/>
      <c r="P808" s="146"/>
      <c r="Q808" s="146"/>
    </row>
    <row r="809">
      <c r="A809" s="146"/>
      <c r="B809" s="127"/>
      <c r="C809" s="146"/>
      <c r="D809" s="146"/>
      <c r="E809" s="146"/>
      <c r="F809" s="146"/>
      <c r="G809" s="146"/>
      <c r="H809" s="146"/>
      <c r="I809" s="146"/>
      <c r="J809" s="146"/>
      <c r="K809" s="146"/>
      <c r="L809" s="146"/>
      <c r="M809" s="146"/>
      <c r="N809" s="146"/>
      <c r="O809" s="146"/>
      <c r="P809" s="146"/>
      <c r="Q809" s="146"/>
    </row>
    <row r="810">
      <c r="A810" s="146"/>
      <c r="B810" s="127"/>
      <c r="C810" s="146"/>
      <c r="D810" s="146"/>
      <c r="E810" s="146"/>
      <c r="F810" s="146"/>
      <c r="G810" s="146"/>
      <c r="H810" s="146"/>
      <c r="I810" s="146"/>
      <c r="J810" s="146"/>
      <c r="K810" s="146"/>
      <c r="L810" s="146"/>
      <c r="M810" s="146"/>
      <c r="N810" s="146"/>
      <c r="O810" s="146"/>
      <c r="P810" s="146"/>
      <c r="Q810" s="146"/>
    </row>
    <row r="811">
      <c r="A811" s="146"/>
      <c r="B811" s="127"/>
      <c r="C811" s="146"/>
      <c r="D811" s="146"/>
      <c r="E811" s="146"/>
      <c r="F811" s="146"/>
      <c r="G811" s="146"/>
      <c r="H811" s="146"/>
      <c r="I811" s="146"/>
      <c r="J811" s="146"/>
      <c r="K811" s="146"/>
      <c r="L811" s="146"/>
      <c r="M811" s="146"/>
      <c r="N811" s="146"/>
      <c r="O811" s="146"/>
      <c r="P811" s="146"/>
      <c r="Q811" s="146"/>
    </row>
    <row r="812">
      <c r="A812" s="146"/>
      <c r="B812" s="127"/>
      <c r="C812" s="146"/>
      <c r="D812" s="146"/>
      <c r="E812" s="146"/>
      <c r="F812" s="146"/>
      <c r="G812" s="146"/>
      <c r="H812" s="146"/>
      <c r="I812" s="146"/>
      <c r="J812" s="146"/>
      <c r="K812" s="146"/>
      <c r="L812" s="146"/>
      <c r="M812" s="146"/>
      <c r="N812" s="146"/>
      <c r="O812" s="146"/>
      <c r="P812" s="146"/>
      <c r="Q812" s="146"/>
    </row>
    <row r="813">
      <c r="A813" s="146"/>
      <c r="B813" s="127"/>
      <c r="C813" s="146"/>
      <c r="D813" s="146"/>
      <c r="E813" s="146"/>
      <c r="F813" s="146"/>
      <c r="G813" s="146"/>
      <c r="H813" s="146"/>
      <c r="I813" s="146"/>
      <c r="J813" s="146"/>
      <c r="K813" s="146"/>
      <c r="L813" s="146"/>
      <c r="M813" s="146"/>
      <c r="N813" s="146"/>
      <c r="O813" s="146"/>
      <c r="P813" s="146"/>
      <c r="Q813" s="146"/>
    </row>
    <row r="814">
      <c r="A814" s="146"/>
      <c r="B814" s="127"/>
      <c r="C814" s="146"/>
      <c r="D814" s="146"/>
      <c r="E814" s="146"/>
      <c r="F814" s="146"/>
      <c r="G814" s="146"/>
      <c r="H814" s="146"/>
      <c r="I814" s="146"/>
      <c r="J814" s="146"/>
      <c r="K814" s="146"/>
      <c r="L814" s="146"/>
      <c r="M814" s="146"/>
      <c r="N814" s="146"/>
      <c r="O814" s="146"/>
      <c r="P814" s="146"/>
      <c r="Q814" s="146"/>
    </row>
    <row r="815">
      <c r="A815" s="146"/>
      <c r="B815" s="127"/>
      <c r="C815" s="146"/>
      <c r="D815" s="146"/>
      <c r="E815" s="146"/>
      <c r="F815" s="146"/>
      <c r="G815" s="146"/>
      <c r="H815" s="146"/>
      <c r="I815" s="146"/>
      <c r="J815" s="146"/>
      <c r="K815" s="146"/>
      <c r="L815" s="146"/>
      <c r="M815" s="146"/>
      <c r="N815" s="146"/>
      <c r="O815" s="146"/>
      <c r="P815" s="146"/>
      <c r="Q815" s="146"/>
    </row>
    <row r="816">
      <c r="A816" s="146"/>
      <c r="B816" s="127"/>
      <c r="C816" s="146"/>
      <c r="D816" s="146"/>
      <c r="E816" s="146"/>
      <c r="F816" s="146"/>
      <c r="G816" s="146"/>
      <c r="H816" s="146"/>
      <c r="I816" s="146"/>
      <c r="J816" s="146"/>
      <c r="K816" s="146"/>
      <c r="L816" s="146"/>
      <c r="M816" s="146"/>
      <c r="N816" s="146"/>
      <c r="O816" s="146"/>
      <c r="P816" s="146"/>
      <c r="Q816" s="146"/>
    </row>
    <row r="817">
      <c r="A817" s="146"/>
      <c r="B817" s="127"/>
      <c r="C817" s="146"/>
      <c r="D817" s="146"/>
      <c r="E817" s="146"/>
      <c r="F817" s="146"/>
      <c r="G817" s="146"/>
      <c r="H817" s="146"/>
      <c r="I817" s="146"/>
      <c r="J817" s="146"/>
      <c r="K817" s="146"/>
      <c r="L817" s="146"/>
      <c r="M817" s="146"/>
      <c r="N817" s="146"/>
      <c r="O817" s="146"/>
      <c r="P817" s="146"/>
      <c r="Q817" s="146"/>
    </row>
    <row r="818">
      <c r="A818" s="146"/>
      <c r="B818" s="127"/>
      <c r="C818" s="146"/>
      <c r="D818" s="146"/>
      <c r="E818" s="146"/>
      <c r="F818" s="146"/>
      <c r="G818" s="146"/>
      <c r="H818" s="146"/>
      <c r="I818" s="146"/>
      <c r="J818" s="146"/>
      <c r="K818" s="146"/>
      <c r="L818" s="146"/>
      <c r="M818" s="146"/>
      <c r="N818" s="146"/>
      <c r="O818" s="146"/>
      <c r="P818" s="146"/>
      <c r="Q818" s="146"/>
    </row>
    <row r="819">
      <c r="A819" s="146"/>
      <c r="B819" s="127"/>
      <c r="C819" s="146"/>
      <c r="D819" s="146"/>
      <c r="E819" s="146"/>
      <c r="F819" s="146"/>
      <c r="G819" s="146"/>
      <c r="H819" s="146"/>
      <c r="I819" s="146"/>
      <c r="J819" s="146"/>
      <c r="K819" s="146"/>
      <c r="L819" s="146"/>
      <c r="M819" s="146"/>
      <c r="N819" s="146"/>
      <c r="O819" s="146"/>
      <c r="P819" s="146"/>
      <c r="Q819" s="146"/>
    </row>
    <row r="820">
      <c r="A820" s="146"/>
      <c r="B820" s="127"/>
      <c r="C820" s="146"/>
      <c r="D820" s="146"/>
      <c r="E820" s="146"/>
      <c r="F820" s="146"/>
      <c r="G820" s="146"/>
      <c r="H820" s="146"/>
      <c r="I820" s="146"/>
      <c r="J820" s="146"/>
      <c r="K820" s="146"/>
      <c r="L820" s="146"/>
      <c r="M820" s="146"/>
      <c r="N820" s="146"/>
      <c r="O820" s="146"/>
      <c r="P820" s="146"/>
      <c r="Q820" s="146"/>
    </row>
    <row r="821">
      <c r="A821" s="146"/>
      <c r="B821" s="127"/>
      <c r="C821" s="146"/>
      <c r="D821" s="146"/>
      <c r="E821" s="146"/>
      <c r="F821" s="146"/>
      <c r="G821" s="146"/>
      <c r="H821" s="146"/>
      <c r="I821" s="146"/>
      <c r="J821" s="146"/>
      <c r="K821" s="146"/>
      <c r="L821" s="146"/>
      <c r="M821" s="146"/>
      <c r="N821" s="146"/>
      <c r="O821" s="146"/>
      <c r="P821" s="146"/>
      <c r="Q821" s="146"/>
    </row>
    <row r="822">
      <c r="A822" s="146"/>
      <c r="B822" s="127"/>
      <c r="C822" s="146"/>
      <c r="D822" s="146"/>
      <c r="E822" s="146"/>
      <c r="F822" s="146"/>
      <c r="G822" s="146"/>
      <c r="H822" s="146"/>
      <c r="I822" s="146"/>
      <c r="J822" s="146"/>
      <c r="K822" s="146"/>
      <c r="L822" s="146"/>
      <c r="M822" s="146"/>
      <c r="N822" s="146"/>
      <c r="O822" s="146"/>
      <c r="P822" s="146"/>
      <c r="Q822" s="146"/>
    </row>
    <row r="823">
      <c r="A823" s="146"/>
      <c r="B823" s="127"/>
      <c r="C823" s="146"/>
      <c r="D823" s="146"/>
      <c r="E823" s="146"/>
      <c r="F823" s="146"/>
      <c r="G823" s="146"/>
      <c r="H823" s="146"/>
      <c r="I823" s="146"/>
      <c r="J823" s="146"/>
      <c r="K823" s="146"/>
      <c r="L823" s="146"/>
      <c r="M823" s="146"/>
      <c r="N823" s="146"/>
      <c r="O823" s="146"/>
      <c r="P823" s="146"/>
      <c r="Q823" s="146"/>
    </row>
    <row r="824">
      <c r="A824" s="146"/>
      <c r="B824" s="127"/>
      <c r="C824" s="146"/>
      <c r="D824" s="146"/>
      <c r="E824" s="146"/>
      <c r="F824" s="146"/>
      <c r="G824" s="146"/>
      <c r="H824" s="146"/>
      <c r="I824" s="146"/>
      <c r="J824" s="146"/>
      <c r="K824" s="146"/>
      <c r="L824" s="146"/>
      <c r="M824" s="146"/>
      <c r="N824" s="146"/>
      <c r="O824" s="146"/>
      <c r="P824" s="146"/>
      <c r="Q824" s="146"/>
    </row>
    <row r="825">
      <c r="A825" s="146"/>
      <c r="B825" s="127"/>
      <c r="C825" s="146"/>
      <c r="D825" s="146"/>
      <c r="E825" s="146"/>
      <c r="F825" s="146"/>
      <c r="G825" s="146"/>
      <c r="H825" s="146"/>
      <c r="I825" s="146"/>
      <c r="J825" s="146"/>
      <c r="K825" s="146"/>
      <c r="L825" s="146"/>
      <c r="M825" s="146"/>
      <c r="N825" s="146"/>
      <c r="O825" s="146"/>
      <c r="P825" s="146"/>
      <c r="Q825" s="146"/>
    </row>
    <row r="826">
      <c r="A826" s="146"/>
      <c r="B826" s="127"/>
      <c r="C826" s="146"/>
      <c r="D826" s="146"/>
      <c r="E826" s="146"/>
      <c r="F826" s="146"/>
      <c r="G826" s="146"/>
      <c r="H826" s="146"/>
      <c r="I826" s="146"/>
      <c r="J826" s="146"/>
      <c r="K826" s="146"/>
      <c r="L826" s="146"/>
      <c r="M826" s="146"/>
      <c r="N826" s="146"/>
      <c r="O826" s="146"/>
      <c r="P826" s="146"/>
      <c r="Q826" s="146"/>
    </row>
    <row r="827">
      <c r="A827" s="146"/>
      <c r="B827" s="127"/>
      <c r="C827" s="146"/>
      <c r="D827" s="146"/>
      <c r="E827" s="146"/>
      <c r="F827" s="146"/>
      <c r="G827" s="146"/>
      <c r="H827" s="146"/>
      <c r="I827" s="146"/>
      <c r="J827" s="146"/>
      <c r="K827" s="146"/>
      <c r="L827" s="146"/>
      <c r="M827" s="146"/>
      <c r="N827" s="146"/>
      <c r="O827" s="146"/>
      <c r="P827" s="146"/>
      <c r="Q827" s="146"/>
    </row>
    <row r="828">
      <c r="A828" s="146"/>
      <c r="B828" s="127"/>
      <c r="C828" s="146"/>
      <c r="D828" s="146"/>
      <c r="E828" s="146"/>
      <c r="F828" s="146"/>
      <c r="G828" s="146"/>
      <c r="H828" s="146"/>
      <c r="I828" s="146"/>
      <c r="J828" s="146"/>
      <c r="K828" s="146"/>
      <c r="L828" s="146"/>
      <c r="M828" s="146"/>
      <c r="N828" s="146"/>
      <c r="O828" s="146"/>
      <c r="P828" s="146"/>
      <c r="Q828" s="146"/>
    </row>
    <row r="829">
      <c r="A829" s="146"/>
      <c r="B829" s="127"/>
      <c r="C829" s="146"/>
      <c r="D829" s="146"/>
      <c r="E829" s="146"/>
      <c r="F829" s="146"/>
      <c r="G829" s="146"/>
      <c r="H829" s="146"/>
      <c r="I829" s="146"/>
      <c r="J829" s="146"/>
      <c r="K829" s="146"/>
      <c r="L829" s="146"/>
      <c r="M829" s="146"/>
      <c r="N829" s="146"/>
      <c r="O829" s="146"/>
      <c r="P829" s="146"/>
      <c r="Q829" s="146"/>
    </row>
    <row r="830">
      <c r="A830" s="146"/>
      <c r="B830" s="127"/>
      <c r="C830" s="146"/>
      <c r="D830" s="146"/>
      <c r="E830" s="146"/>
      <c r="F830" s="146"/>
      <c r="G830" s="146"/>
      <c r="H830" s="146"/>
      <c r="I830" s="146"/>
      <c r="J830" s="146"/>
      <c r="K830" s="146"/>
      <c r="L830" s="146"/>
      <c r="M830" s="146"/>
      <c r="N830" s="146"/>
      <c r="O830" s="146"/>
      <c r="P830" s="146"/>
      <c r="Q830" s="146"/>
    </row>
    <row r="831">
      <c r="A831" s="146"/>
      <c r="B831" s="127"/>
      <c r="C831" s="146"/>
      <c r="D831" s="146"/>
      <c r="E831" s="146"/>
      <c r="F831" s="146"/>
      <c r="G831" s="146"/>
      <c r="H831" s="146"/>
      <c r="I831" s="146"/>
      <c r="J831" s="146"/>
      <c r="K831" s="146"/>
      <c r="L831" s="146"/>
      <c r="M831" s="146"/>
      <c r="N831" s="146"/>
      <c r="O831" s="146"/>
      <c r="P831" s="146"/>
      <c r="Q831" s="146"/>
    </row>
    <row r="832">
      <c r="A832" s="146"/>
      <c r="B832" s="127"/>
      <c r="C832" s="146"/>
      <c r="D832" s="146"/>
      <c r="E832" s="146"/>
      <c r="F832" s="146"/>
      <c r="G832" s="146"/>
      <c r="H832" s="146"/>
      <c r="I832" s="146"/>
      <c r="J832" s="146"/>
      <c r="K832" s="146"/>
      <c r="L832" s="146"/>
      <c r="M832" s="146"/>
      <c r="N832" s="146"/>
      <c r="O832" s="146"/>
      <c r="P832" s="146"/>
      <c r="Q832" s="146"/>
    </row>
    <row r="833">
      <c r="A833" s="146"/>
      <c r="B833" s="127"/>
      <c r="C833" s="146"/>
      <c r="D833" s="146"/>
      <c r="E833" s="146"/>
      <c r="F833" s="146"/>
      <c r="G833" s="146"/>
      <c r="H833" s="146"/>
      <c r="I833" s="146"/>
      <c r="J833" s="146"/>
      <c r="K833" s="146"/>
      <c r="L833" s="146"/>
      <c r="M833" s="146"/>
      <c r="N833" s="146"/>
      <c r="O833" s="146"/>
      <c r="P833" s="146"/>
      <c r="Q833" s="146"/>
    </row>
    <row r="834">
      <c r="A834" s="146"/>
      <c r="B834" s="127"/>
      <c r="C834" s="146"/>
      <c r="D834" s="146"/>
      <c r="E834" s="146"/>
      <c r="F834" s="146"/>
      <c r="G834" s="146"/>
      <c r="H834" s="146"/>
      <c r="I834" s="146"/>
      <c r="J834" s="146"/>
      <c r="K834" s="146"/>
      <c r="L834" s="146"/>
      <c r="M834" s="146"/>
      <c r="N834" s="146"/>
      <c r="O834" s="146"/>
      <c r="P834" s="146"/>
      <c r="Q834" s="146"/>
    </row>
    <row r="835">
      <c r="A835" s="146"/>
      <c r="B835" s="127"/>
      <c r="C835" s="146"/>
      <c r="D835" s="146"/>
      <c r="E835" s="146"/>
      <c r="F835" s="146"/>
      <c r="G835" s="146"/>
      <c r="H835" s="146"/>
      <c r="I835" s="146"/>
      <c r="J835" s="146"/>
      <c r="K835" s="146"/>
      <c r="L835" s="146"/>
      <c r="M835" s="146"/>
      <c r="N835" s="146"/>
      <c r="O835" s="146"/>
      <c r="P835" s="146"/>
      <c r="Q835" s="146"/>
    </row>
    <row r="836">
      <c r="A836" s="146"/>
      <c r="B836" s="127"/>
      <c r="C836" s="146"/>
      <c r="D836" s="146"/>
      <c r="E836" s="146"/>
      <c r="F836" s="146"/>
      <c r="G836" s="146"/>
      <c r="H836" s="146"/>
      <c r="I836" s="146"/>
      <c r="J836" s="146"/>
      <c r="K836" s="146"/>
      <c r="L836" s="146"/>
      <c r="M836" s="146"/>
      <c r="N836" s="146"/>
      <c r="O836" s="146"/>
      <c r="P836" s="146"/>
      <c r="Q836" s="146"/>
    </row>
    <row r="837">
      <c r="A837" s="146"/>
      <c r="B837" s="127"/>
      <c r="C837" s="146"/>
      <c r="D837" s="146"/>
      <c r="E837" s="146"/>
      <c r="F837" s="146"/>
      <c r="G837" s="146"/>
      <c r="H837" s="146"/>
      <c r="I837" s="146"/>
      <c r="J837" s="146"/>
      <c r="K837" s="146"/>
      <c r="L837" s="146"/>
      <c r="M837" s="146"/>
      <c r="N837" s="146"/>
      <c r="O837" s="146"/>
      <c r="P837" s="146"/>
      <c r="Q837" s="146"/>
    </row>
    <row r="838">
      <c r="A838" s="146"/>
      <c r="B838" s="127"/>
      <c r="C838" s="146"/>
      <c r="D838" s="146"/>
      <c r="E838" s="146"/>
      <c r="F838" s="146"/>
      <c r="G838" s="146"/>
      <c r="H838" s="146"/>
      <c r="I838" s="146"/>
      <c r="J838" s="146"/>
      <c r="K838" s="146"/>
      <c r="L838" s="146"/>
      <c r="M838" s="146"/>
      <c r="N838" s="146"/>
      <c r="O838" s="146"/>
      <c r="P838" s="146"/>
      <c r="Q838" s="146"/>
    </row>
    <row r="839">
      <c r="A839" s="146"/>
      <c r="B839" s="127"/>
      <c r="C839" s="146"/>
      <c r="D839" s="146"/>
      <c r="E839" s="146"/>
      <c r="F839" s="146"/>
      <c r="G839" s="146"/>
      <c r="H839" s="146"/>
      <c r="I839" s="146"/>
      <c r="J839" s="146"/>
      <c r="K839" s="146"/>
      <c r="L839" s="146"/>
      <c r="M839" s="146"/>
      <c r="N839" s="146"/>
      <c r="O839" s="146"/>
      <c r="P839" s="146"/>
      <c r="Q839" s="146"/>
    </row>
    <row r="840">
      <c r="A840" s="146"/>
      <c r="B840" s="127"/>
      <c r="C840" s="146"/>
      <c r="D840" s="146"/>
      <c r="E840" s="146"/>
      <c r="F840" s="146"/>
      <c r="G840" s="146"/>
      <c r="H840" s="146"/>
      <c r="I840" s="146"/>
      <c r="J840" s="146"/>
      <c r="K840" s="146"/>
      <c r="L840" s="146"/>
      <c r="M840" s="146"/>
      <c r="N840" s="146"/>
      <c r="O840" s="146"/>
      <c r="P840" s="146"/>
      <c r="Q840" s="146"/>
    </row>
    <row r="841">
      <c r="A841" s="146"/>
      <c r="B841" s="127"/>
      <c r="C841" s="146"/>
      <c r="D841" s="146"/>
      <c r="E841" s="146"/>
      <c r="F841" s="146"/>
      <c r="G841" s="146"/>
      <c r="H841" s="146"/>
      <c r="I841" s="146"/>
      <c r="J841" s="146"/>
      <c r="K841" s="146"/>
      <c r="L841" s="146"/>
      <c r="M841" s="146"/>
      <c r="N841" s="146"/>
      <c r="O841" s="146"/>
      <c r="P841" s="146"/>
      <c r="Q841" s="146"/>
    </row>
    <row r="842">
      <c r="A842" s="146"/>
      <c r="B842" s="127"/>
      <c r="C842" s="146"/>
      <c r="D842" s="146"/>
      <c r="E842" s="146"/>
      <c r="F842" s="146"/>
      <c r="G842" s="146"/>
      <c r="H842" s="146"/>
      <c r="I842" s="146"/>
      <c r="J842" s="146"/>
      <c r="K842" s="146"/>
      <c r="L842" s="146"/>
      <c r="M842" s="146"/>
      <c r="N842" s="146"/>
      <c r="O842" s="146"/>
      <c r="P842" s="146"/>
      <c r="Q842" s="146"/>
    </row>
    <row r="843">
      <c r="A843" s="146"/>
      <c r="B843" s="127"/>
      <c r="C843" s="146"/>
      <c r="D843" s="146"/>
      <c r="E843" s="146"/>
      <c r="F843" s="146"/>
      <c r="G843" s="146"/>
      <c r="H843" s="146"/>
      <c r="I843" s="146"/>
      <c r="J843" s="146"/>
      <c r="K843" s="146"/>
      <c r="L843" s="146"/>
      <c r="M843" s="146"/>
      <c r="N843" s="146"/>
      <c r="O843" s="146"/>
      <c r="P843" s="146"/>
      <c r="Q843" s="146"/>
    </row>
    <row r="844">
      <c r="A844" s="146"/>
      <c r="B844" s="127"/>
      <c r="C844" s="146"/>
      <c r="D844" s="146"/>
      <c r="E844" s="146"/>
      <c r="F844" s="146"/>
      <c r="G844" s="146"/>
      <c r="H844" s="146"/>
      <c r="I844" s="146"/>
      <c r="J844" s="146"/>
      <c r="K844" s="146"/>
      <c r="L844" s="146"/>
      <c r="M844" s="146"/>
      <c r="N844" s="146"/>
      <c r="O844" s="146"/>
      <c r="P844" s="146"/>
      <c r="Q844" s="146"/>
    </row>
    <row r="845">
      <c r="A845" s="146"/>
      <c r="B845" s="127"/>
      <c r="C845" s="146"/>
      <c r="D845" s="146"/>
      <c r="E845" s="146"/>
      <c r="F845" s="146"/>
      <c r="G845" s="146"/>
      <c r="H845" s="146"/>
      <c r="I845" s="146"/>
      <c r="J845" s="146"/>
      <c r="K845" s="146"/>
      <c r="L845" s="146"/>
      <c r="M845" s="146"/>
      <c r="N845" s="146"/>
      <c r="O845" s="146"/>
      <c r="P845" s="146"/>
      <c r="Q845" s="146"/>
    </row>
    <row r="846">
      <c r="A846" s="146"/>
      <c r="B846" s="127"/>
      <c r="C846" s="146"/>
      <c r="D846" s="146"/>
      <c r="E846" s="146"/>
      <c r="F846" s="146"/>
      <c r="G846" s="146"/>
      <c r="H846" s="146"/>
      <c r="I846" s="146"/>
      <c r="J846" s="146"/>
      <c r="K846" s="146"/>
      <c r="L846" s="146"/>
      <c r="M846" s="146"/>
      <c r="N846" s="146"/>
      <c r="O846" s="146"/>
      <c r="P846" s="146"/>
      <c r="Q846" s="146"/>
    </row>
    <row r="847">
      <c r="A847" s="146"/>
      <c r="B847" s="127"/>
      <c r="C847" s="146"/>
      <c r="D847" s="146"/>
      <c r="E847" s="146"/>
      <c r="F847" s="146"/>
      <c r="G847" s="146"/>
      <c r="H847" s="146"/>
      <c r="I847" s="146"/>
      <c r="J847" s="146"/>
      <c r="K847" s="146"/>
      <c r="L847" s="146"/>
      <c r="M847" s="146"/>
      <c r="N847" s="146"/>
      <c r="O847" s="146"/>
      <c r="P847" s="146"/>
      <c r="Q847" s="146"/>
    </row>
    <row r="848">
      <c r="A848" s="146"/>
      <c r="B848" s="127"/>
      <c r="C848" s="146"/>
      <c r="D848" s="146"/>
      <c r="E848" s="146"/>
      <c r="F848" s="146"/>
      <c r="G848" s="146"/>
      <c r="H848" s="146"/>
      <c r="I848" s="146"/>
      <c r="J848" s="146"/>
      <c r="K848" s="146"/>
      <c r="L848" s="146"/>
      <c r="M848" s="146"/>
      <c r="N848" s="146"/>
      <c r="O848" s="146"/>
      <c r="P848" s="146"/>
      <c r="Q848" s="146"/>
    </row>
    <row r="849">
      <c r="A849" s="146"/>
      <c r="B849" s="127"/>
      <c r="C849" s="146"/>
      <c r="D849" s="146"/>
      <c r="E849" s="146"/>
      <c r="F849" s="146"/>
      <c r="G849" s="146"/>
      <c r="H849" s="146"/>
      <c r="I849" s="146"/>
      <c r="J849" s="146"/>
      <c r="K849" s="146"/>
      <c r="L849" s="146"/>
      <c r="M849" s="146"/>
      <c r="N849" s="146"/>
      <c r="O849" s="146"/>
      <c r="P849" s="146"/>
      <c r="Q849" s="146"/>
    </row>
    <row r="850">
      <c r="A850" s="146"/>
      <c r="B850" s="127"/>
      <c r="C850" s="146"/>
      <c r="D850" s="146"/>
      <c r="E850" s="146"/>
      <c r="F850" s="146"/>
      <c r="G850" s="146"/>
      <c r="H850" s="146"/>
      <c r="I850" s="146"/>
      <c r="J850" s="146"/>
      <c r="K850" s="146"/>
      <c r="L850" s="146"/>
      <c r="M850" s="146"/>
      <c r="N850" s="146"/>
      <c r="O850" s="146"/>
      <c r="P850" s="146"/>
      <c r="Q850" s="146"/>
    </row>
    <row r="851">
      <c r="A851" s="146"/>
      <c r="B851" s="127"/>
      <c r="C851" s="146"/>
      <c r="D851" s="146"/>
      <c r="E851" s="146"/>
      <c r="F851" s="146"/>
      <c r="G851" s="146"/>
      <c r="H851" s="146"/>
      <c r="I851" s="146"/>
      <c r="J851" s="146"/>
      <c r="K851" s="146"/>
      <c r="L851" s="146"/>
      <c r="M851" s="146"/>
      <c r="N851" s="146"/>
      <c r="O851" s="146"/>
      <c r="P851" s="146"/>
      <c r="Q851" s="146"/>
    </row>
    <row r="852">
      <c r="A852" s="146"/>
      <c r="B852" s="127"/>
      <c r="C852" s="146"/>
      <c r="D852" s="146"/>
      <c r="E852" s="146"/>
      <c r="F852" s="146"/>
      <c r="G852" s="146"/>
      <c r="H852" s="146"/>
      <c r="I852" s="146"/>
      <c r="J852" s="146"/>
      <c r="K852" s="146"/>
      <c r="L852" s="146"/>
      <c r="M852" s="146"/>
      <c r="N852" s="146"/>
      <c r="O852" s="146"/>
      <c r="P852" s="146"/>
      <c r="Q852" s="146"/>
    </row>
    <row r="853">
      <c r="A853" s="146"/>
      <c r="B853" s="127"/>
      <c r="C853" s="146"/>
      <c r="D853" s="146"/>
      <c r="E853" s="146"/>
      <c r="F853" s="146"/>
      <c r="G853" s="146"/>
      <c r="H853" s="146"/>
      <c r="I853" s="146"/>
      <c r="J853" s="146"/>
      <c r="K853" s="146"/>
      <c r="L853" s="146"/>
      <c r="M853" s="146"/>
      <c r="N853" s="146"/>
      <c r="O853" s="146"/>
      <c r="P853" s="146"/>
      <c r="Q853" s="146"/>
    </row>
    <row r="854">
      <c r="A854" s="146"/>
      <c r="B854" s="127"/>
      <c r="C854" s="146"/>
      <c r="D854" s="146"/>
      <c r="E854" s="146"/>
      <c r="F854" s="146"/>
      <c r="G854" s="146"/>
      <c r="H854" s="146"/>
      <c r="I854" s="146"/>
      <c r="J854" s="146"/>
      <c r="K854" s="146"/>
      <c r="L854" s="146"/>
      <c r="M854" s="146"/>
      <c r="N854" s="146"/>
      <c r="O854" s="146"/>
      <c r="P854" s="146"/>
      <c r="Q854" s="146"/>
    </row>
    <row r="855">
      <c r="A855" s="146"/>
      <c r="B855" s="127"/>
      <c r="C855" s="146"/>
      <c r="D855" s="146"/>
      <c r="E855" s="146"/>
      <c r="F855" s="146"/>
      <c r="G855" s="146"/>
      <c r="H855" s="146"/>
      <c r="I855" s="146"/>
      <c r="J855" s="146"/>
      <c r="K855" s="146"/>
      <c r="L855" s="146"/>
      <c r="M855" s="146"/>
      <c r="N855" s="146"/>
      <c r="O855" s="146"/>
      <c r="P855" s="146"/>
      <c r="Q855" s="146"/>
    </row>
    <row r="856">
      <c r="A856" s="146"/>
      <c r="B856" s="127"/>
      <c r="C856" s="146"/>
      <c r="D856" s="146"/>
      <c r="E856" s="146"/>
      <c r="F856" s="146"/>
      <c r="G856" s="146"/>
      <c r="H856" s="146"/>
      <c r="I856" s="146"/>
      <c r="J856" s="146"/>
      <c r="K856" s="146"/>
      <c r="L856" s="146"/>
      <c r="M856" s="146"/>
      <c r="N856" s="146"/>
      <c r="O856" s="146"/>
      <c r="P856" s="146"/>
      <c r="Q856" s="146"/>
    </row>
    <row r="857">
      <c r="A857" s="146"/>
      <c r="B857" s="127"/>
      <c r="C857" s="146"/>
      <c r="D857" s="146"/>
      <c r="E857" s="146"/>
      <c r="F857" s="146"/>
      <c r="G857" s="146"/>
      <c r="H857" s="146"/>
      <c r="I857" s="146"/>
      <c r="J857" s="146"/>
      <c r="K857" s="146"/>
      <c r="L857" s="146"/>
      <c r="M857" s="146"/>
      <c r="N857" s="146"/>
      <c r="O857" s="146"/>
      <c r="P857" s="146"/>
      <c r="Q857" s="146"/>
    </row>
    <row r="858">
      <c r="A858" s="146"/>
      <c r="B858" s="127"/>
      <c r="C858" s="146"/>
      <c r="D858" s="146"/>
      <c r="E858" s="146"/>
      <c r="F858" s="146"/>
      <c r="G858" s="146"/>
      <c r="H858" s="146"/>
      <c r="I858" s="146"/>
      <c r="J858" s="146"/>
      <c r="K858" s="146"/>
      <c r="L858" s="146"/>
      <c r="M858" s="146"/>
      <c r="N858" s="146"/>
      <c r="O858" s="146"/>
      <c r="P858" s="146"/>
      <c r="Q858" s="146"/>
    </row>
    <row r="859">
      <c r="A859" s="146"/>
      <c r="B859" s="127"/>
      <c r="C859" s="146"/>
      <c r="D859" s="146"/>
      <c r="E859" s="146"/>
      <c r="F859" s="146"/>
      <c r="G859" s="146"/>
      <c r="H859" s="146"/>
      <c r="I859" s="146"/>
      <c r="J859" s="146"/>
      <c r="K859" s="146"/>
      <c r="L859" s="146"/>
      <c r="M859" s="146"/>
      <c r="N859" s="146"/>
      <c r="O859" s="146"/>
      <c r="P859" s="146"/>
      <c r="Q859" s="146"/>
    </row>
    <row r="860">
      <c r="A860" s="146"/>
      <c r="B860" s="127"/>
      <c r="C860" s="146"/>
      <c r="D860" s="146"/>
      <c r="E860" s="146"/>
      <c r="F860" s="146"/>
      <c r="G860" s="146"/>
      <c r="H860" s="146"/>
      <c r="I860" s="146"/>
      <c r="J860" s="146"/>
      <c r="K860" s="146"/>
      <c r="L860" s="146"/>
      <c r="M860" s="146"/>
      <c r="N860" s="146"/>
      <c r="O860" s="146"/>
      <c r="P860" s="146"/>
      <c r="Q860" s="146"/>
    </row>
    <row r="861">
      <c r="A861" s="146"/>
      <c r="B861" s="127"/>
      <c r="C861" s="146"/>
      <c r="D861" s="146"/>
      <c r="E861" s="146"/>
      <c r="F861" s="146"/>
      <c r="G861" s="146"/>
      <c r="H861" s="146"/>
      <c r="I861" s="146"/>
      <c r="J861" s="146"/>
      <c r="K861" s="146"/>
      <c r="L861" s="146"/>
      <c r="M861" s="146"/>
      <c r="N861" s="146"/>
      <c r="O861" s="146"/>
      <c r="P861" s="146"/>
      <c r="Q861" s="146"/>
    </row>
    <row r="862">
      <c r="A862" s="146"/>
      <c r="B862" s="127"/>
      <c r="C862" s="146"/>
      <c r="D862" s="146"/>
      <c r="E862" s="146"/>
      <c r="F862" s="146"/>
      <c r="G862" s="146"/>
      <c r="H862" s="146"/>
      <c r="I862" s="146"/>
      <c r="J862" s="146"/>
      <c r="K862" s="146"/>
      <c r="L862" s="146"/>
      <c r="M862" s="146"/>
      <c r="N862" s="146"/>
      <c r="O862" s="146"/>
      <c r="P862" s="146"/>
      <c r="Q862" s="146"/>
    </row>
    <row r="863">
      <c r="A863" s="146"/>
      <c r="B863" s="127"/>
      <c r="C863" s="146"/>
      <c r="D863" s="146"/>
      <c r="E863" s="146"/>
      <c r="F863" s="146"/>
      <c r="G863" s="146"/>
      <c r="H863" s="146"/>
      <c r="I863" s="146"/>
      <c r="J863" s="146"/>
      <c r="K863" s="146"/>
      <c r="L863" s="146"/>
      <c r="M863" s="146"/>
      <c r="N863" s="146"/>
      <c r="O863" s="146"/>
      <c r="P863" s="146"/>
      <c r="Q863" s="146"/>
    </row>
    <row r="864">
      <c r="A864" s="146"/>
      <c r="B864" s="127"/>
      <c r="C864" s="146"/>
      <c r="D864" s="146"/>
      <c r="E864" s="146"/>
      <c r="F864" s="146"/>
      <c r="G864" s="146"/>
      <c r="H864" s="146"/>
      <c r="I864" s="146"/>
      <c r="J864" s="146"/>
      <c r="K864" s="146"/>
      <c r="L864" s="146"/>
      <c r="M864" s="146"/>
      <c r="N864" s="146"/>
      <c r="O864" s="146"/>
      <c r="P864" s="146"/>
      <c r="Q864" s="146"/>
    </row>
    <row r="865">
      <c r="A865" s="146"/>
      <c r="B865" s="127"/>
      <c r="C865" s="146"/>
      <c r="D865" s="146"/>
      <c r="E865" s="146"/>
      <c r="F865" s="146"/>
      <c r="G865" s="146"/>
      <c r="H865" s="146"/>
      <c r="I865" s="146"/>
      <c r="J865" s="146"/>
      <c r="K865" s="146"/>
      <c r="L865" s="146"/>
      <c r="M865" s="146"/>
      <c r="N865" s="146"/>
      <c r="O865" s="146"/>
      <c r="P865" s="146"/>
      <c r="Q865" s="146"/>
    </row>
    <row r="866">
      <c r="A866" s="146"/>
      <c r="B866" s="127"/>
      <c r="C866" s="146"/>
      <c r="D866" s="146"/>
      <c r="E866" s="146"/>
      <c r="F866" s="146"/>
      <c r="G866" s="146"/>
      <c r="H866" s="146"/>
      <c r="I866" s="146"/>
      <c r="J866" s="146"/>
      <c r="K866" s="146"/>
      <c r="L866" s="146"/>
      <c r="M866" s="146"/>
      <c r="N866" s="146"/>
      <c r="O866" s="146"/>
      <c r="P866" s="146"/>
      <c r="Q866" s="146"/>
    </row>
    <row r="867">
      <c r="A867" s="146"/>
      <c r="B867" s="127"/>
      <c r="C867" s="146"/>
      <c r="D867" s="146"/>
      <c r="E867" s="146"/>
      <c r="F867" s="146"/>
      <c r="G867" s="146"/>
      <c r="H867" s="146"/>
      <c r="I867" s="146"/>
      <c r="J867" s="146"/>
      <c r="K867" s="146"/>
      <c r="L867" s="146"/>
      <c r="M867" s="146"/>
      <c r="N867" s="146"/>
      <c r="O867" s="146"/>
      <c r="P867" s="146"/>
      <c r="Q867" s="146"/>
    </row>
    <row r="868">
      <c r="A868" s="146"/>
      <c r="B868" s="127"/>
      <c r="C868" s="146"/>
      <c r="D868" s="146"/>
      <c r="E868" s="146"/>
      <c r="F868" s="146"/>
      <c r="G868" s="146"/>
      <c r="H868" s="146"/>
      <c r="I868" s="146"/>
      <c r="J868" s="146"/>
      <c r="K868" s="146"/>
      <c r="L868" s="146"/>
      <c r="M868" s="146"/>
      <c r="N868" s="146"/>
      <c r="O868" s="146"/>
      <c r="P868" s="146"/>
      <c r="Q868" s="146"/>
    </row>
    <row r="869">
      <c r="A869" s="146"/>
      <c r="B869" s="127"/>
      <c r="C869" s="146"/>
      <c r="D869" s="146"/>
      <c r="E869" s="146"/>
      <c r="F869" s="146"/>
      <c r="G869" s="146"/>
      <c r="H869" s="146"/>
      <c r="I869" s="146"/>
      <c r="J869" s="146"/>
      <c r="K869" s="146"/>
      <c r="L869" s="146"/>
      <c r="M869" s="146"/>
      <c r="N869" s="146"/>
      <c r="O869" s="146"/>
      <c r="P869" s="146"/>
      <c r="Q869" s="146"/>
    </row>
    <row r="870">
      <c r="A870" s="146"/>
      <c r="B870" s="127"/>
      <c r="C870" s="146"/>
      <c r="D870" s="146"/>
      <c r="E870" s="146"/>
      <c r="F870" s="146"/>
      <c r="G870" s="146"/>
      <c r="H870" s="146"/>
      <c r="I870" s="146"/>
      <c r="J870" s="146"/>
      <c r="K870" s="146"/>
      <c r="L870" s="146"/>
      <c r="M870" s="146"/>
      <c r="N870" s="146"/>
      <c r="O870" s="146"/>
      <c r="P870" s="146"/>
      <c r="Q870" s="146"/>
    </row>
    <row r="871">
      <c r="A871" s="146"/>
      <c r="B871" s="127"/>
      <c r="C871" s="146"/>
      <c r="D871" s="146"/>
      <c r="E871" s="146"/>
      <c r="F871" s="146"/>
      <c r="G871" s="146"/>
      <c r="H871" s="146"/>
      <c r="I871" s="146"/>
      <c r="J871" s="146"/>
      <c r="K871" s="146"/>
      <c r="L871" s="146"/>
      <c r="M871" s="146"/>
      <c r="N871" s="146"/>
      <c r="O871" s="146"/>
      <c r="P871" s="146"/>
      <c r="Q871" s="146"/>
    </row>
    <row r="872">
      <c r="A872" s="146"/>
      <c r="B872" s="127"/>
      <c r="C872" s="146"/>
      <c r="D872" s="146"/>
      <c r="E872" s="146"/>
      <c r="F872" s="146"/>
      <c r="G872" s="146"/>
      <c r="H872" s="146"/>
      <c r="I872" s="146"/>
      <c r="J872" s="146"/>
      <c r="K872" s="146"/>
      <c r="L872" s="146"/>
      <c r="M872" s="146"/>
      <c r="N872" s="146"/>
      <c r="O872" s="146"/>
      <c r="P872" s="146"/>
      <c r="Q872" s="146"/>
    </row>
    <row r="873">
      <c r="A873" s="146"/>
      <c r="B873" s="127"/>
      <c r="C873" s="146"/>
      <c r="D873" s="146"/>
      <c r="E873" s="146"/>
      <c r="F873" s="146"/>
      <c r="G873" s="146"/>
      <c r="H873" s="146"/>
      <c r="I873" s="146"/>
      <c r="J873" s="146"/>
      <c r="K873" s="146"/>
      <c r="L873" s="146"/>
      <c r="M873" s="146"/>
      <c r="N873" s="146"/>
      <c r="O873" s="146"/>
      <c r="P873" s="146"/>
      <c r="Q873" s="146"/>
    </row>
    <row r="874">
      <c r="A874" s="146"/>
      <c r="B874" s="127"/>
      <c r="C874" s="146"/>
      <c r="D874" s="146"/>
      <c r="E874" s="146"/>
      <c r="F874" s="146"/>
      <c r="G874" s="146"/>
      <c r="H874" s="146"/>
      <c r="I874" s="146"/>
      <c r="J874" s="146"/>
      <c r="K874" s="146"/>
      <c r="L874" s="146"/>
      <c r="M874" s="146"/>
      <c r="N874" s="146"/>
      <c r="O874" s="146"/>
      <c r="P874" s="146"/>
      <c r="Q874" s="146"/>
    </row>
    <row r="875">
      <c r="A875" s="146"/>
      <c r="B875" s="127"/>
      <c r="C875" s="146"/>
      <c r="D875" s="146"/>
      <c r="E875" s="146"/>
      <c r="F875" s="146"/>
      <c r="G875" s="146"/>
      <c r="H875" s="146"/>
      <c r="I875" s="146"/>
      <c r="J875" s="146"/>
      <c r="K875" s="146"/>
      <c r="L875" s="146"/>
      <c r="M875" s="146"/>
      <c r="N875" s="146"/>
      <c r="O875" s="146"/>
      <c r="P875" s="146"/>
      <c r="Q875" s="146"/>
    </row>
    <row r="876">
      <c r="A876" s="146"/>
      <c r="B876" s="127"/>
      <c r="C876" s="146"/>
      <c r="D876" s="146"/>
      <c r="E876" s="146"/>
      <c r="F876" s="146"/>
      <c r="G876" s="146"/>
      <c r="H876" s="146"/>
      <c r="I876" s="146"/>
      <c r="J876" s="146"/>
      <c r="K876" s="146"/>
      <c r="L876" s="146"/>
      <c r="M876" s="146"/>
      <c r="N876" s="146"/>
      <c r="O876" s="146"/>
      <c r="P876" s="146"/>
      <c r="Q876" s="146"/>
    </row>
    <row r="877">
      <c r="A877" s="146"/>
      <c r="B877" s="127"/>
      <c r="C877" s="146"/>
      <c r="D877" s="146"/>
      <c r="E877" s="146"/>
      <c r="F877" s="146"/>
      <c r="G877" s="146"/>
      <c r="H877" s="146"/>
      <c r="I877" s="146"/>
      <c r="J877" s="146"/>
      <c r="K877" s="146"/>
      <c r="L877" s="146"/>
      <c r="M877" s="146"/>
      <c r="N877" s="146"/>
      <c r="O877" s="146"/>
      <c r="P877" s="146"/>
      <c r="Q877" s="146"/>
    </row>
    <row r="878">
      <c r="A878" s="146"/>
      <c r="B878" s="127"/>
      <c r="C878" s="146"/>
      <c r="D878" s="146"/>
      <c r="E878" s="146"/>
      <c r="F878" s="146"/>
      <c r="G878" s="146"/>
      <c r="H878" s="146"/>
      <c r="I878" s="146"/>
      <c r="J878" s="146"/>
      <c r="K878" s="146"/>
      <c r="L878" s="146"/>
      <c r="M878" s="146"/>
      <c r="N878" s="146"/>
      <c r="O878" s="146"/>
      <c r="P878" s="146"/>
      <c r="Q878" s="146"/>
    </row>
    <row r="879">
      <c r="A879" s="146"/>
      <c r="B879" s="127"/>
      <c r="C879" s="146"/>
      <c r="D879" s="146"/>
      <c r="E879" s="146"/>
      <c r="F879" s="146"/>
      <c r="G879" s="146"/>
      <c r="H879" s="146"/>
      <c r="I879" s="146"/>
      <c r="J879" s="146"/>
      <c r="K879" s="146"/>
      <c r="L879" s="146"/>
      <c r="M879" s="146"/>
      <c r="N879" s="146"/>
      <c r="O879" s="146"/>
      <c r="P879" s="146"/>
      <c r="Q879" s="146"/>
    </row>
    <row r="880">
      <c r="A880" s="146"/>
      <c r="B880" s="127"/>
      <c r="C880" s="146"/>
      <c r="D880" s="146"/>
      <c r="E880" s="146"/>
      <c r="F880" s="146"/>
      <c r="G880" s="146"/>
      <c r="H880" s="146"/>
      <c r="I880" s="146"/>
      <c r="J880" s="146"/>
      <c r="K880" s="146"/>
      <c r="L880" s="146"/>
      <c r="M880" s="146"/>
      <c r="N880" s="146"/>
      <c r="O880" s="146"/>
      <c r="P880" s="146"/>
      <c r="Q880" s="146"/>
    </row>
    <row r="881">
      <c r="A881" s="146"/>
      <c r="B881" s="127"/>
      <c r="C881" s="146"/>
      <c r="D881" s="146"/>
      <c r="E881" s="146"/>
      <c r="F881" s="146"/>
      <c r="G881" s="146"/>
      <c r="H881" s="146"/>
      <c r="I881" s="146"/>
      <c r="J881" s="146"/>
      <c r="K881" s="146"/>
      <c r="L881" s="146"/>
      <c r="M881" s="146"/>
      <c r="N881" s="146"/>
      <c r="O881" s="146"/>
      <c r="P881" s="146"/>
      <c r="Q881" s="146"/>
    </row>
    <row r="882">
      <c r="A882" s="146"/>
      <c r="B882" s="127"/>
      <c r="C882" s="146"/>
      <c r="D882" s="146"/>
      <c r="E882" s="146"/>
      <c r="F882" s="146"/>
      <c r="G882" s="146"/>
      <c r="H882" s="146"/>
      <c r="I882" s="146"/>
      <c r="J882" s="146"/>
      <c r="K882" s="146"/>
      <c r="L882" s="146"/>
      <c r="M882" s="146"/>
      <c r="N882" s="146"/>
      <c r="O882" s="146"/>
      <c r="P882" s="146"/>
      <c r="Q882" s="146"/>
    </row>
    <row r="883">
      <c r="A883" s="146"/>
      <c r="B883" s="127"/>
      <c r="C883" s="146"/>
      <c r="D883" s="146"/>
      <c r="E883" s="146"/>
      <c r="F883" s="146"/>
      <c r="G883" s="146"/>
      <c r="H883" s="146"/>
      <c r="I883" s="146"/>
      <c r="J883" s="146"/>
      <c r="K883" s="146"/>
      <c r="L883" s="146"/>
      <c r="M883" s="146"/>
      <c r="N883" s="146"/>
      <c r="O883" s="146"/>
      <c r="P883" s="146"/>
      <c r="Q883" s="146"/>
    </row>
    <row r="884">
      <c r="A884" s="146"/>
      <c r="B884" s="127"/>
      <c r="C884" s="146"/>
      <c r="D884" s="146"/>
      <c r="E884" s="146"/>
      <c r="F884" s="146"/>
      <c r="G884" s="146"/>
      <c r="H884" s="146"/>
      <c r="I884" s="146"/>
      <c r="J884" s="146"/>
      <c r="K884" s="146"/>
      <c r="L884" s="146"/>
      <c r="M884" s="146"/>
      <c r="N884" s="146"/>
      <c r="O884" s="146"/>
      <c r="P884" s="146"/>
      <c r="Q884" s="146"/>
    </row>
    <row r="885">
      <c r="A885" s="146"/>
      <c r="B885" s="127"/>
      <c r="C885" s="146"/>
      <c r="D885" s="146"/>
      <c r="E885" s="146"/>
      <c r="F885" s="146"/>
      <c r="G885" s="146"/>
      <c r="H885" s="146"/>
      <c r="I885" s="146"/>
      <c r="J885" s="146"/>
      <c r="K885" s="146"/>
      <c r="L885" s="146"/>
      <c r="M885" s="146"/>
      <c r="N885" s="146"/>
      <c r="O885" s="146"/>
      <c r="P885" s="146"/>
      <c r="Q885" s="146"/>
    </row>
    <row r="886">
      <c r="A886" s="146"/>
      <c r="B886" s="127"/>
      <c r="C886" s="146"/>
      <c r="D886" s="146"/>
      <c r="E886" s="146"/>
      <c r="F886" s="146"/>
      <c r="G886" s="146"/>
      <c r="H886" s="146"/>
      <c r="I886" s="146"/>
      <c r="J886" s="146"/>
      <c r="K886" s="146"/>
      <c r="L886" s="146"/>
      <c r="M886" s="146"/>
      <c r="N886" s="146"/>
      <c r="O886" s="146"/>
      <c r="P886" s="146"/>
      <c r="Q886" s="146"/>
    </row>
    <row r="887">
      <c r="A887" s="146"/>
      <c r="B887" s="127"/>
      <c r="C887" s="146"/>
      <c r="D887" s="146"/>
      <c r="E887" s="146"/>
      <c r="F887" s="146"/>
      <c r="G887" s="146"/>
      <c r="H887" s="146"/>
      <c r="I887" s="146"/>
      <c r="J887" s="146"/>
      <c r="K887" s="146"/>
      <c r="L887" s="146"/>
      <c r="M887" s="146"/>
      <c r="N887" s="146"/>
      <c r="O887" s="146"/>
      <c r="P887" s="146"/>
      <c r="Q887" s="146"/>
    </row>
    <row r="888">
      <c r="A888" s="146"/>
      <c r="B888" s="127"/>
      <c r="C888" s="146"/>
      <c r="D888" s="146"/>
      <c r="E888" s="146"/>
      <c r="F888" s="146"/>
      <c r="G888" s="146"/>
      <c r="H888" s="146"/>
      <c r="I888" s="146"/>
      <c r="J888" s="146"/>
      <c r="K888" s="146"/>
      <c r="L888" s="146"/>
      <c r="M888" s="146"/>
      <c r="N888" s="146"/>
      <c r="O888" s="146"/>
      <c r="P888" s="146"/>
      <c r="Q888" s="146"/>
    </row>
    <row r="889">
      <c r="A889" s="146"/>
      <c r="B889" s="127"/>
      <c r="C889" s="146"/>
      <c r="D889" s="146"/>
      <c r="E889" s="146"/>
      <c r="F889" s="146"/>
      <c r="G889" s="146"/>
      <c r="H889" s="146"/>
      <c r="I889" s="146"/>
      <c r="J889" s="146"/>
      <c r="K889" s="146"/>
      <c r="L889" s="146"/>
      <c r="M889" s="146"/>
      <c r="N889" s="146"/>
      <c r="O889" s="146"/>
      <c r="P889" s="146"/>
      <c r="Q889" s="146"/>
    </row>
    <row r="890">
      <c r="A890" s="146"/>
      <c r="B890" s="127"/>
      <c r="C890" s="146"/>
      <c r="D890" s="146"/>
      <c r="E890" s="146"/>
      <c r="F890" s="146"/>
      <c r="G890" s="146"/>
      <c r="H890" s="146"/>
      <c r="I890" s="146"/>
      <c r="J890" s="146"/>
      <c r="K890" s="146"/>
      <c r="L890" s="146"/>
      <c r="M890" s="146"/>
      <c r="N890" s="146"/>
      <c r="O890" s="146"/>
      <c r="P890" s="146"/>
      <c r="Q890" s="146"/>
    </row>
    <row r="891">
      <c r="A891" s="146"/>
      <c r="B891" s="127"/>
      <c r="C891" s="146"/>
      <c r="D891" s="146"/>
      <c r="E891" s="146"/>
      <c r="F891" s="146"/>
      <c r="G891" s="146"/>
      <c r="H891" s="146"/>
      <c r="I891" s="146"/>
      <c r="J891" s="146"/>
      <c r="K891" s="146"/>
      <c r="L891" s="146"/>
      <c r="M891" s="146"/>
      <c r="N891" s="146"/>
      <c r="O891" s="146"/>
      <c r="P891" s="146"/>
      <c r="Q891" s="146"/>
    </row>
    <row r="892">
      <c r="A892" s="146"/>
      <c r="B892" s="127"/>
      <c r="C892" s="146"/>
      <c r="D892" s="146"/>
      <c r="E892" s="146"/>
      <c r="F892" s="146"/>
      <c r="G892" s="146"/>
      <c r="H892" s="146"/>
      <c r="I892" s="146"/>
      <c r="J892" s="146"/>
      <c r="K892" s="146"/>
      <c r="L892" s="146"/>
      <c r="M892" s="146"/>
      <c r="N892" s="146"/>
      <c r="O892" s="146"/>
      <c r="P892" s="146"/>
      <c r="Q892" s="146"/>
    </row>
    <row r="893">
      <c r="A893" s="146"/>
      <c r="B893" s="127"/>
      <c r="C893" s="146"/>
      <c r="D893" s="146"/>
      <c r="E893" s="146"/>
      <c r="F893" s="146"/>
      <c r="G893" s="146"/>
      <c r="H893" s="146"/>
      <c r="I893" s="146"/>
      <c r="J893" s="146"/>
      <c r="K893" s="146"/>
      <c r="L893" s="146"/>
      <c r="M893" s="146"/>
      <c r="N893" s="146"/>
      <c r="O893" s="146"/>
      <c r="P893" s="146"/>
      <c r="Q893" s="146"/>
    </row>
    <row r="894">
      <c r="A894" s="146"/>
      <c r="B894" s="127"/>
      <c r="C894" s="146"/>
      <c r="D894" s="146"/>
      <c r="E894" s="146"/>
      <c r="F894" s="146"/>
      <c r="G894" s="146"/>
      <c r="H894" s="146"/>
      <c r="I894" s="146"/>
      <c r="J894" s="146"/>
      <c r="K894" s="146"/>
      <c r="L894" s="146"/>
      <c r="M894" s="146"/>
      <c r="N894" s="146"/>
      <c r="O894" s="146"/>
      <c r="P894" s="146"/>
      <c r="Q894" s="146"/>
    </row>
    <row r="895">
      <c r="A895" s="146"/>
      <c r="B895" s="127"/>
      <c r="C895" s="146"/>
      <c r="D895" s="146"/>
      <c r="E895" s="146"/>
      <c r="F895" s="146"/>
      <c r="G895" s="146"/>
      <c r="H895" s="146"/>
      <c r="I895" s="146"/>
      <c r="J895" s="146"/>
      <c r="K895" s="146"/>
      <c r="L895" s="146"/>
      <c r="M895" s="146"/>
      <c r="N895" s="146"/>
      <c r="O895" s="146"/>
      <c r="P895" s="146"/>
      <c r="Q895" s="146"/>
    </row>
    <row r="896">
      <c r="A896" s="146"/>
      <c r="B896" s="127"/>
      <c r="C896" s="146"/>
      <c r="D896" s="146"/>
      <c r="E896" s="146"/>
      <c r="F896" s="146"/>
      <c r="G896" s="146"/>
      <c r="H896" s="146"/>
      <c r="I896" s="146"/>
      <c r="J896" s="146"/>
      <c r="K896" s="146"/>
      <c r="L896" s="146"/>
      <c r="M896" s="146"/>
      <c r="N896" s="146"/>
      <c r="O896" s="146"/>
      <c r="P896" s="146"/>
      <c r="Q896" s="146"/>
    </row>
    <row r="897">
      <c r="A897" s="146"/>
      <c r="B897" s="127"/>
      <c r="C897" s="146"/>
      <c r="D897" s="146"/>
      <c r="E897" s="146"/>
      <c r="F897" s="146"/>
      <c r="G897" s="146"/>
      <c r="H897" s="146"/>
      <c r="I897" s="146"/>
      <c r="J897" s="146"/>
      <c r="K897" s="146"/>
      <c r="L897" s="146"/>
      <c r="M897" s="146"/>
      <c r="N897" s="146"/>
      <c r="O897" s="146"/>
      <c r="P897" s="146"/>
      <c r="Q897" s="146"/>
    </row>
    <row r="898">
      <c r="A898" s="146"/>
      <c r="B898" s="127"/>
      <c r="C898" s="146"/>
      <c r="D898" s="146"/>
      <c r="E898" s="146"/>
      <c r="F898" s="146"/>
      <c r="G898" s="146"/>
      <c r="H898" s="146"/>
      <c r="I898" s="146"/>
      <c r="J898" s="146"/>
      <c r="K898" s="146"/>
      <c r="L898" s="146"/>
      <c r="M898" s="146"/>
      <c r="N898" s="146"/>
      <c r="O898" s="146"/>
      <c r="P898" s="146"/>
      <c r="Q898" s="146"/>
    </row>
    <row r="899">
      <c r="A899" s="146"/>
      <c r="B899" s="127"/>
      <c r="C899" s="146"/>
      <c r="D899" s="146"/>
      <c r="E899" s="146"/>
      <c r="F899" s="146"/>
      <c r="G899" s="146"/>
      <c r="H899" s="146"/>
      <c r="I899" s="146"/>
      <c r="J899" s="146"/>
      <c r="K899" s="146"/>
      <c r="L899" s="146"/>
      <c r="M899" s="146"/>
      <c r="N899" s="146"/>
      <c r="O899" s="146"/>
      <c r="P899" s="146"/>
      <c r="Q899" s="146"/>
    </row>
    <row r="900">
      <c r="A900" s="146"/>
      <c r="B900" s="127"/>
      <c r="C900" s="146"/>
      <c r="D900" s="146"/>
      <c r="E900" s="146"/>
      <c r="F900" s="146"/>
      <c r="G900" s="146"/>
      <c r="H900" s="146"/>
      <c r="I900" s="146"/>
      <c r="J900" s="146"/>
      <c r="K900" s="146"/>
      <c r="L900" s="146"/>
      <c r="M900" s="146"/>
      <c r="N900" s="146"/>
      <c r="O900" s="146"/>
      <c r="P900" s="146"/>
      <c r="Q900" s="146"/>
    </row>
    <row r="901">
      <c r="A901" s="146"/>
      <c r="B901" s="127"/>
      <c r="C901" s="146"/>
      <c r="D901" s="146"/>
      <c r="E901" s="146"/>
      <c r="F901" s="146"/>
      <c r="G901" s="146"/>
      <c r="H901" s="146"/>
      <c r="I901" s="146"/>
      <c r="J901" s="146"/>
      <c r="K901" s="146"/>
      <c r="L901" s="146"/>
      <c r="M901" s="146"/>
      <c r="N901" s="146"/>
      <c r="O901" s="146"/>
      <c r="P901" s="146"/>
      <c r="Q901" s="146"/>
    </row>
    <row r="902">
      <c r="A902" s="146"/>
      <c r="B902" s="127"/>
      <c r="C902" s="146"/>
      <c r="D902" s="146"/>
      <c r="E902" s="146"/>
      <c r="F902" s="146"/>
      <c r="G902" s="146"/>
      <c r="H902" s="146"/>
      <c r="I902" s="146"/>
      <c r="J902" s="146"/>
      <c r="K902" s="146"/>
      <c r="L902" s="146"/>
      <c r="M902" s="146"/>
      <c r="N902" s="146"/>
      <c r="O902" s="146"/>
      <c r="P902" s="146"/>
      <c r="Q902" s="146"/>
    </row>
    <row r="903">
      <c r="A903" s="146"/>
      <c r="B903" s="127"/>
      <c r="C903" s="146"/>
      <c r="D903" s="146"/>
      <c r="E903" s="146"/>
      <c r="F903" s="146"/>
      <c r="G903" s="146"/>
      <c r="H903" s="146"/>
      <c r="I903" s="146"/>
      <c r="J903" s="146"/>
      <c r="K903" s="146"/>
      <c r="L903" s="146"/>
      <c r="M903" s="146"/>
      <c r="N903" s="146"/>
      <c r="O903" s="146"/>
      <c r="P903" s="146"/>
      <c r="Q903" s="146"/>
    </row>
    <row r="904">
      <c r="A904" s="146"/>
      <c r="B904" s="127"/>
      <c r="C904" s="146"/>
      <c r="D904" s="146"/>
      <c r="E904" s="146"/>
      <c r="F904" s="146"/>
      <c r="G904" s="146"/>
      <c r="H904" s="146"/>
      <c r="I904" s="146"/>
      <c r="J904" s="146"/>
      <c r="K904" s="146"/>
      <c r="L904" s="146"/>
      <c r="M904" s="146"/>
      <c r="N904" s="146"/>
      <c r="O904" s="146"/>
      <c r="P904" s="146"/>
      <c r="Q904" s="146"/>
    </row>
    <row r="905">
      <c r="A905" s="146"/>
      <c r="B905" s="127"/>
      <c r="C905" s="146"/>
      <c r="D905" s="146"/>
      <c r="E905" s="146"/>
      <c r="F905" s="146"/>
      <c r="G905" s="146"/>
      <c r="H905" s="146"/>
      <c r="I905" s="146"/>
      <c r="J905" s="146"/>
      <c r="K905" s="146"/>
      <c r="L905" s="146"/>
      <c r="M905" s="146"/>
      <c r="N905" s="146"/>
      <c r="O905" s="146"/>
      <c r="P905" s="146"/>
      <c r="Q905" s="146"/>
    </row>
    <row r="906">
      <c r="A906" s="146"/>
      <c r="B906" s="127"/>
      <c r="C906" s="146"/>
      <c r="D906" s="146"/>
      <c r="E906" s="146"/>
      <c r="F906" s="146"/>
      <c r="G906" s="146"/>
      <c r="H906" s="146"/>
      <c r="I906" s="146"/>
      <c r="J906" s="146"/>
      <c r="K906" s="146"/>
      <c r="L906" s="146"/>
      <c r="M906" s="146"/>
      <c r="N906" s="146"/>
      <c r="O906" s="146"/>
      <c r="P906" s="146"/>
      <c r="Q906" s="146"/>
    </row>
    <row r="907">
      <c r="A907" s="146"/>
      <c r="B907" s="127"/>
      <c r="C907" s="146"/>
      <c r="D907" s="146"/>
      <c r="E907" s="146"/>
      <c r="F907" s="146"/>
      <c r="G907" s="146"/>
      <c r="H907" s="146"/>
      <c r="I907" s="146"/>
      <c r="J907" s="146"/>
      <c r="K907" s="146"/>
      <c r="L907" s="146"/>
      <c r="M907" s="146"/>
      <c r="N907" s="146"/>
      <c r="O907" s="146"/>
      <c r="P907" s="146"/>
      <c r="Q907" s="146"/>
    </row>
    <row r="908">
      <c r="A908" s="146"/>
      <c r="B908" s="127"/>
      <c r="C908" s="146"/>
      <c r="D908" s="146"/>
      <c r="E908" s="146"/>
      <c r="F908" s="146"/>
      <c r="G908" s="146"/>
      <c r="H908" s="146"/>
      <c r="I908" s="146"/>
      <c r="J908" s="146"/>
      <c r="K908" s="146"/>
      <c r="L908" s="146"/>
      <c r="M908" s="146"/>
      <c r="N908" s="146"/>
      <c r="O908" s="146"/>
      <c r="P908" s="146"/>
      <c r="Q908" s="146"/>
    </row>
    <row r="909">
      <c r="A909" s="146"/>
      <c r="B909" s="127"/>
      <c r="C909" s="146"/>
      <c r="D909" s="146"/>
      <c r="E909" s="146"/>
      <c r="F909" s="146"/>
      <c r="G909" s="146"/>
      <c r="H909" s="146"/>
      <c r="I909" s="146"/>
      <c r="J909" s="146"/>
      <c r="K909" s="146"/>
      <c r="L909" s="146"/>
      <c r="M909" s="146"/>
      <c r="N909" s="146"/>
      <c r="O909" s="146"/>
      <c r="P909" s="146"/>
      <c r="Q909" s="146"/>
    </row>
    <row r="910">
      <c r="A910" s="146"/>
      <c r="B910" s="127"/>
      <c r="C910" s="146"/>
      <c r="D910" s="146"/>
      <c r="E910" s="146"/>
      <c r="F910" s="146"/>
      <c r="G910" s="146"/>
      <c r="H910" s="146"/>
      <c r="I910" s="146"/>
      <c r="J910" s="146"/>
      <c r="K910" s="146"/>
      <c r="L910" s="146"/>
      <c r="M910" s="146"/>
      <c r="N910" s="146"/>
      <c r="O910" s="146"/>
      <c r="P910" s="146"/>
      <c r="Q910" s="146"/>
    </row>
    <row r="911">
      <c r="A911" s="146"/>
      <c r="B911" s="127"/>
      <c r="C911" s="146"/>
      <c r="D911" s="146"/>
      <c r="E911" s="146"/>
      <c r="F911" s="146"/>
      <c r="G911" s="146"/>
      <c r="H911" s="146"/>
      <c r="I911" s="146"/>
      <c r="J911" s="146"/>
      <c r="K911" s="146"/>
      <c r="L911" s="146"/>
      <c r="M911" s="146"/>
      <c r="N911" s="146"/>
      <c r="O911" s="146"/>
      <c r="P911" s="146"/>
      <c r="Q911" s="146"/>
    </row>
    <row r="912">
      <c r="A912" s="146"/>
      <c r="B912" s="127"/>
      <c r="C912" s="146"/>
      <c r="D912" s="146"/>
      <c r="E912" s="146"/>
      <c r="F912" s="146"/>
      <c r="G912" s="146"/>
      <c r="H912" s="146"/>
      <c r="I912" s="146"/>
      <c r="J912" s="146"/>
      <c r="K912" s="146"/>
      <c r="L912" s="146"/>
      <c r="M912" s="146"/>
      <c r="N912" s="146"/>
      <c r="O912" s="146"/>
      <c r="P912" s="146"/>
      <c r="Q912" s="146"/>
    </row>
    <row r="913">
      <c r="A913" s="146"/>
      <c r="B913" s="127"/>
      <c r="C913" s="146"/>
      <c r="D913" s="146"/>
      <c r="E913" s="146"/>
      <c r="F913" s="146"/>
      <c r="G913" s="146"/>
      <c r="H913" s="146"/>
      <c r="I913" s="146"/>
      <c r="J913" s="146"/>
      <c r="K913" s="146"/>
      <c r="L913" s="146"/>
      <c r="M913" s="146"/>
      <c r="N913" s="146"/>
      <c r="O913" s="146"/>
      <c r="P913" s="146"/>
      <c r="Q913" s="146"/>
    </row>
    <row r="914">
      <c r="A914" s="146"/>
      <c r="B914" s="127"/>
      <c r="C914" s="146"/>
      <c r="D914" s="146"/>
      <c r="E914" s="146"/>
      <c r="F914" s="146"/>
      <c r="G914" s="146"/>
      <c r="H914" s="146"/>
      <c r="I914" s="146"/>
      <c r="J914" s="146"/>
      <c r="K914" s="146"/>
      <c r="L914" s="146"/>
      <c r="M914" s="146"/>
      <c r="N914" s="146"/>
      <c r="O914" s="146"/>
      <c r="P914" s="146"/>
      <c r="Q914" s="146"/>
    </row>
    <row r="915">
      <c r="A915" s="146"/>
      <c r="B915" s="127"/>
      <c r="C915" s="146"/>
      <c r="D915" s="146"/>
      <c r="E915" s="146"/>
      <c r="F915" s="146"/>
      <c r="G915" s="146"/>
      <c r="H915" s="146"/>
      <c r="I915" s="146"/>
      <c r="J915" s="146"/>
      <c r="K915" s="146"/>
      <c r="L915" s="146"/>
      <c r="M915" s="146"/>
      <c r="N915" s="146"/>
      <c r="O915" s="146"/>
      <c r="P915" s="146"/>
      <c r="Q915" s="146"/>
    </row>
    <row r="916">
      <c r="A916" s="146"/>
      <c r="B916" s="127"/>
      <c r="C916" s="146"/>
      <c r="D916" s="146"/>
      <c r="E916" s="146"/>
      <c r="F916" s="146"/>
      <c r="G916" s="146"/>
      <c r="H916" s="146"/>
      <c r="I916" s="146"/>
      <c r="J916" s="146"/>
      <c r="K916" s="146"/>
      <c r="L916" s="146"/>
      <c r="M916" s="146"/>
      <c r="N916" s="146"/>
      <c r="O916" s="146"/>
      <c r="P916" s="146"/>
      <c r="Q916" s="146"/>
    </row>
    <row r="917">
      <c r="A917" s="146"/>
      <c r="B917" s="127"/>
      <c r="C917" s="146"/>
      <c r="D917" s="146"/>
      <c r="E917" s="146"/>
      <c r="F917" s="146"/>
      <c r="G917" s="146"/>
      <c r="H917" s="146"/>
      <c r="I917" s="146"/>
      <c r="J917" s="146"/>
      <c r="K917" s="146"/>
      <c r="L917" s="146"/>
      <c r="M917" s="146"/>
      <c r="N917" s="146"/>
      <c r="O917" s="146"/>
      <c r="P917" s="146"/>
      <c r="Q917" s="146"/>
    </row>
    <row r="918">
      <c r="A918" s="146"/>
      <c r="B918" s="127"/>
      <c r="C918" s="146"/>
      <c r="D918" s="146"/>
      <c r="E918" s="146"/>
      <c r="F918" s="146"/>
      <c r="G918" s="146"/>
      <c r="H918" s="146"/>
      <c r="I918" s="146"/>
      <c r="J918" s="146"/>
      <c r="K918" s="146"/>
      <c r="L918" s="146"/>
      <c r="M918" s="146"/>
      <c r="N918" s="146"/>
      <c r="O918" s="146"/>
      <c r="P918" s="146"/>
      <c r="Q918" s="146"/>
    </row>
    <row r="919">
      <c r="A919" s="146"/>
      <c r="B919" s="127"/>
      <c r="C919" s="146"/>
      <c r="D919" s="146"/>
      <c r="E919" s="146"/>
      <c r="F919" s="146"/>
      <c r="G919" s="146"/>
      <c r="H919" s="146"/>
      <c r="I919" s="146"/>
      <c r="J919" s="146"/>
      <c r="K919" s="146"/>
      <c r="L919" s="146"/>
      <c r="M919" s="146"/>
      <c r="N919" s="146"/>
      <c r="O919" s="146"/>
      <c r="P919" s="146"/>
      <c r="Q919" s="146"/>
    </row>
    <row r="920">
      <c r="A920" s="146"/>
      <c r="B920" s="127"/>
      <c r="C920" s="146"/>
      <c r="D920" s="146"/>
      <c r="E920" s="146"/>
      <c r="F920" s="146"/>
      <c r="G920" s="146"/>
      <c r="H920" s="146"/>
      <c r="I920" s="146"/>
      <c r="J920" s="146"/>
      <c r="K920" s="146"/>
      <c r="L920" s="146"/>
      <c r="M920" s="146"/>
      <c r="N920" s="146"/>
      <c r="O920" s="146"/>
      <c r="P920" s="146"/>
      <c r="Q920" s="146"/>
    </row>
    <row r="921">
      <c r="A921" s="146"/>
      <c r="B921" s="127"/>
      <c r="C921" s="146"/>
      <c r="D921" s="146"/>
      <c r="E921" s="146"/>
      <c r="F921" s="146"/>
      <c r="G921" s="146"/>
      <c r="H921" s="146"/>
      <c r="I921" s="146"/>
      <c r="J921" s="146"/>
      <c r="K921" s="146"/>
      <c r="L921" s="146"/>
      <c r="M921" s="146"/>
      <c r="N921" s="146"/>
      <c r="O921" s="146"/>
      <c r="P921" s="146"/>
      <c r="Q921" s="146"/>
    </row>
    <row r="922">
      <c r="A922" s="146"/>
      <c r="B922" s="127"/>
      <c r="C922" s="146"/>
      <c r="D922" s="146"/>
      <c r="E922" s="146"/>
      <c r="F922" s="146"/>
      <c r="G922" s="146"/>
      <c r="H922" s="146"/>
      <c r="I922" s="146"/>
      <c r="J922" s="146"/>
      <c r="K922" s="146"/>
      <c r="L922" s="146"/>
      <c r="M922" s="146"/>
      <c r="N922" s="146"/>
      <c r="O922" s="146"/>
      <c r="P922" s="146"/>
      <c r="Q922" s="146"/>
    </row>
    <row r="923">
      <c r="A923" s="146"/>
      <c r="B923" s="127"/>
      <c r="C923" s="146"/>
      <c r="D923" s="146"/>
      <c r="E923" s="146"/>
      <c r="F923" s="146"/>
      <c r="G923" s="146"/>
      <c r="H923" s="146"/>
      <c r="I923" s="146"/>
      <c r="J923" s="146"/>
      <c r="K923" s="146"/>
      <c r="L923" s="146"/>
      <c r="M923" s="146"/>
      <c r="N923" s="146"/>
      <c r="O923" s="146"/>
      <c r="P923" s="146"/>
      <c r="Q923" s="146"/>
    </row>
    <row r="924">
      <c r="A924" s="146"/>
      <c r="B924" s="127"/>
      <c r="C924" s="146"/>
      <c r="D924" s="146"/>
      <c r="E924" s="146"/>
      <c r="F924" s="146"/>
      <c r="G924" s="146"/>
      <c r="H924" s="146"/>
      <c r="I924" s="146"/>
      <c r="J924" s="146"/>
      <c r="K924" s="146"/>
      <c r="L924" s="146"/>
      <c r="M924" s="146"/>
      <c r="N924" s="146"/>
      <c r="O924" s="146"/>
      <c r="P924" s="146"/>
      <c r="Q924" s="146"/>
    </row>
    <row r="925">
      <c r="A925" s="146"/>
      <c r="B925" s="127"/>
      <c r="C925" s="146"/>
      <c r="D925" s="146"/>
      <c r="E925" s="146"/>
      <c r="F925" s="146"/>
      <c r="G925" s="146"/>
      <c r="H925" s="146"/>
      <c r="I925" s="146"/>
      <c r="J925" s="146"/>
      <c r="K925" s="146"/>
      <c r="L925" s="146"/>
      <c r="M925" s="146"/>
      <c r="N925" s="146"/>
      <c r="O925" s="146"/>
      <c r="P925" s="146"/>
      <c r="Q925" s="146"/>
    </row>
    <row r="926">
      <c r="A926" s="146"/>
      <c r="B926" s="127"/>
      <c r="C926" s="146"/>
      <c r="D926" s="146"/>
      <c r="E926" s="146"/>
      <c r="F926" s="146"/>
      <c r="G926" s="146"/>
      <c r="H926" s="146"/>
      <c r="I926" s="146"/>
      <c r="J926" s="146"/>
      <c r="K926" s="146"/>
      <c r="L926" s="146"/>
      <c r="M926" s="146"/>
      <c r="N926" s="146"/>
      <c r="O926" s="146"/>
      <c r="P926" s="146"/>
      <c r="Q926" s="146"/>
    </row>
    <row r="927">
      <c r="A927" s="146"/>
      <c r="B927" s="127"/>
      <c r="C927" s="146"/>
      <c r="D927" s="146"/>
      <c r="E927" s="146"/>
      <c r="F927" s="146"/>
      <c r="G927" s="146"/>
      <c r="H927" s="146"/>
      <c r="I927" s="146"/>
      <c r="J927" s="146"/>
      <c r="K927" s="146"/>
      <c r="L927" s="146"/>
      <c r="M927" s="146"/>
      <c r="N927" s="146"/>
      <c r="O927" s="146"/>
      <c r="P927" s="146"/>
      <c r="Q927" s="146"/>
    </row>
    <row r="928">
      <c r="A928" s="146"/>
      <c r="B928" s="127"/>
      <c r="C928" s="146"/>
      <c r="D928" s="146"/>
      <c r="E928" s="146"/>
      <c r="F928" s="146"/>
      <c r="G928" s="146"/>
      <c r="H928" s="146"/>
      <c r="I928" s="146"/>
      <c r="J928" s="146"/>
      <c r="K928" s="146"/>
      <c r="L928" s="146"/>
      <c r="M928" s="146"/>
      <c r="N928" s="146"/>
      <c r="O928" s="146"/>
      <c r="P928" s="146"/>
      <c r="Q928" s="146"/>
    </row>
    <row r="929">
      <c r="A929" s="146"/>
      <c r="B929" s="127"/>
      <c r="C929" s="146"/>
      <c r="D929" s="146"/>
      <c r="E929" s="146"/>
      <c r="F929" s="146"/>
      <c r="G929" s="146"/>
      <c r="H929" s="146"/>
      <c r="I929" s="146"/>
      <c r="J929" s="146"/>
      <c r="K929" s="146"/>
      <c r="L929" s="146"/>
      <c r="M929" s="146"/>
      <c r="N929" s="146"/>
      <c r="O929" s="146"/>
      <c r="P929" s="146"/>
      <c r="Q929" s="146"/>
    </row>
    <row r="930">
      <c r="A930" s="146"/>
      <c r="B930" s="127"/>
      <c r="C930" s="146"/>
      <c r="D930" s="146"/>
      <c r="E930" s="146"/>
      <c r="F930" s="146"/>
      <c r="G930" s="146"/>
      <c r="H930" s="146"/>
      <c r="I930" s="146"/>
      <c r="J930" s="146"/>
      <c r="K930" s="146"/>
      <c r="L930" s="146"/>
      <c r="M930" s="146"/>
      <c r="N930" s="146"/>
      <c r="O930" s="146"/>
      <c r="P930" s="146"/>
      <c r="Q930" s="146"/>
    </row>
    <row r="931">
      <c r="A931" s="146"/>
      <c r="B931" s="127"/>
      <c r="C931" s="146"/>
      <c r="D931" s="146"/>
      <c r="E931" s="146"/>
      <c r="F931" s="146"/>
      <c r="G931" s="146"/>
      <c r="H931" s="146"/>
      <c r="I931" s="146"/>
      <c r="J931" s="146"/>
      <c r="K931" s="146"/>
      <c r="L931" s="146"/>
      <c r="M931" s="146"/>
      <c r="N931" s="146"/>
      <c r="O931" s="146"/>
      <c r="P931" s="146"/>
      <c r="Q931" s="146"/>
    </row>
    <row r="932">
      <c r="A932" s="146"/>
      <c r="B932" s="127"/>
      <c r="C932" s="146"/>
      <c r="D932" s="146"/>
      <c r="E932" s="146"/>
      <c r="F932" s="146"/>
      <c r="G932" s="146"/>
      <c r="H932" s="146"/>
      <c r="I932" s="146"/>
      <c r="J932" s="146"/>
      <c r="K932" s="146"/>
      <c r="L932" s="146"/>
      <c r="M932" s="146"/>
      <c r="N932" s="146"/>
      <c r="O932" s="146"/>
      <c r="P932" s="146"/>
      <c r="Q932" s="146"/>
    </row>
    <row r="933">
      <c r="A933" s="146"/>
      <c r="B933" s="127"/>
      <c r="C933" s="146"/>
      <c r="D933" s="146"/>
      <c r="E933" s="146"/>
      <c r="F933" s="146"/>
      <c r="G933" s="146"/>
      <c r="H933" s="146"/>
      <c r="I933" s="146"/>
      <c r="J933" s="146"/>
      <c r="K933" s="146"/>
      <c r="L933" s="146"/>
      <c r="M933" s="146"/>
      <c r="N933" s="146"/>
      <c r="O933" s="146"/>
      <c r="P933" s="146"/>
      <c r="Q933" s="146"/>
    </row>
    <row r="934">
      <c r="A934" s="146"/>
      <c r="B934" s="127"/>
      <c r="C934" s="146"/>
      <c r="D934" s="146"/>
      <c r="E934" s="146"/>
      <c r="F934" s="146"/>
      <c r="G934" s="146"/>
      <c r="H934" s="146"/>
      <c r="I934" s="146"/>
      <c r="J934" s="146"/>
      <c r="K934" s="146"/>
      <c r="L934" s="146"/>
      <c r="M934" s="146"/>
      <c r="N934" s="146"/>
      <c r="O934" s="146"/>
      <c r="P934" s="146"/>
      <c r="Q934" s="146"/>
    </row>
    <row r="935">
      <c r="A935" s="146"/>
      <c r="B935" s="127"/>
      <c r="C935" s="146"/>
      <c r="D935" s="146"/>
      <c r="E935" s="146"/>
      <c r="F935" s="146"/>
      <c r="G935" s="146"/>
      <c r="H935" s="146"/>
      <c r="I935" s="146"/>
      <c r="J935" s="146"/>
      <c r="K935" s="146"/>
      <c r="L935" s="146"/>
      <c r="M935" s="146"/>
      <c r="N935" s="146"/>
      <c r="O935" s="146"/>
      <c r="P935" s="146"/>
      <c r="Q935" s="146"/>
    </row>
    <row r="936">
      <c r="A936" s="146"/>
      <c r="B936" s="127"/>
      <c r="C936" s="146"/>
      <c r="D936" s="146"/>
      <c r="E936" s="146"/>
      <c r="F936" s="146"/>
      <c r="G936" s="146"/>
      <c r="H936" s="146"/>
      <c r="I936" s="146"/>
      <c r="J936" s="146"/>
      <c r="K936" s="146"/>
      <c r="L936" s="146"/>
      <c r="M936" s="146"/>
      <c r="N936" s="146"/>
      <c r="O936" s="146"/>
      <c r="P936" s="146"/>
      <c r="Q936" s="146"/>
    </row>
    <row r="937">
      <c r="A937" s="146"/>
      <c r="B937" s="127"/>
      <c r="C937" s="146"/>
      <c r="D937" s="146"/>
      <c r="E937" s="146"/>
      <c r="F937" s="146"/>
      <c r="G937" s="146"/>
      <c r="H937" s="146"/>
      <c r="I937" s="146"/>
      <c r="J937" s="146"/>
      <c r="K937" s="146"/>
      <c r="L937" s="146"/>
      <c r="M937" s="146"/>
      <c r="N937" s="146"/>
      <c r="O937" s="146"/>
      <c r="P937" s="146"/>
      <c r="Q937" s="146"/>
    </row>
    <row r="938">
      <c r="A938" s="146"/>
      <c r="B938" s="127"/>
      <c r="C938" s="146"/>
      <c r="D938" s="146"/>
      <c r="E938" s="146"/>
      <c r="F938" s="146"/>
      <c r="G938" s="146"/>
      <c r="H938" s="146"/>
      <c r="I938" s="146"/>
      <c r="J938" s="146"/>
      <c r="K938" s="146"/>
      <c r="L938" s="146"/>
      <c r="M938" s="146"/>
      <c r="N938" s="146"/>
      <c r="O938" s="146"/>
      <c r="P938" s="146"/>
      <c r="Q938" s="146"/>
    </row>
    <row r="939">
      <c r="A939" s="146"/>
      <c r="B939" s="127"/>
      <c r="C939" s="146"/>
      <c r="D939" s="146"/>
      <c r="E939" s="146"/>
      <c r="F939" s="146"/>
      <c r="G939" s="146"/>
      <c r="H939" s="146"/>
      <c r="I939" s="146"/>
      <c r="J939" s="146"/>
      <c r="K939" s="146"/>
      <c r="L939" s="146"/>
      <c r="M939" s="146"/>
      <c r="N939" s="146"/>
      <c r="O939" s="146"/>
      <c r="P939" s="146"/>
      <c r="Q939" s="146"/>
    </row>
    <row r="940">
      <c r="A940" s="146"/>
      <c r="B940" s="127"/>
      <c r="C940" s="146"/>
      <c r="D940" s="146"/>
      <c r="E940" s="146"/>
      <c r="F940" s="146"/>
      <c r="G940" s="146"/>
      <c r="H940" s="146"/>
      <c r="I940" s="146"/>
      <c r="J940" s="146"/>
      <c r="K940" s="146"/>
      <c r="L940" s="146"/>
      <c r="M940" s="146"/>
      <c r="N940" s="146"/>
      <c r="O940" s="146"/>
      <c r="P940" s="146"/>
      <c r="Q940" s="146"/>
    </row>
    <row r="941">
      <c r="A941" s="146"/>
      <c r="B941" s="127"/>
      <c r="C941" s="146"/>
      <c r="D941" s="146"/>
      <c r="E941" s="146"/>
      <c r="F941" s="146"/>
      <c r="G941" s="146"/>
      <c r="H941" s="146"/>
      <c r="I941" s="146"/>
      <c r="J941" s="146"/>
      <c r="K941" s="146"/>
      <c r="L941" s="146"/>
      <c r="M941" s="146"/>
      <c r="N941" s="146"/>
      <c r="O941" s="146"/>
      <c r="P941" s="146"/>
      <c r="Q941" s="146"/>
    </row>
    <row r="942">
      <c r="A942" s="146"/>
      <c r="B942" s="127"/>
      <c r="C942" s="146"/>
      <c r="D942" s="146"/>
      <c r="E942" s="146"/>
      <c r="F942" s="146"/>
      <c r="G942" s="146"/>
      <c r="H942" s="146"/>
      <c r="I942" s="146"/>
      <c r="J942" s="146"/>
      <c r="K942" s="146"/>
      <c r="L942" s="146"/>
      <c r="M942" s="146"/>
      <c r="N942" s="146"/>
      <c r="O942" s="146"/>
      <c r="P942" s="146"/>
      <c r="Q942" s="146"/>
    </row>
    <row r="943">
      <c r="A943" s="146"/>
      <c r="B943" s="127"/>
      <c r="C943" s="146"/>
      <c r="D943" s="146"/>
      <c r="E943" s="146"/>
      <c r="F943" s="146"/>
      <c r="G943" s="146"/>
      <c r="H943" s="146"/>
      <c r="I943" s="146"/>
      <c r="J943" s="146"/>
      <c r="K943" s="146"/>
      <c r="L943" s="146"/>
      <c r="M943" s="146"/>
      <c r="N943" s="146"/>
      <c r="O943" s="146"/>
      <c r="P943" s="146"/>
      <c r="Q943" s="146"/>
    </row>
    <row r="944">
      <c r="A944" s="146"/>
      <c r="B944" s="127"/>
      <c r="C944" s="146"/>
      <c r="D944" s="146"/>
      <c r="E944" s="146"/>
      <c r="F944" s="146"/>
      <c r="G944" s="146"/>
      <c r="H944" s="146"/>
      <c r="I944" s="146"/>
      <c r="J944" s="146"/>
      <c r="K944" s="146"/>
      <c r="L944" s="146"/>
      <c r="M944" s="146"/>
      <c r="N944" s="146"/>
      <c r="O944" s="146"/>
      <c r="P944" s="146"/>
      <c r="Q944" s="146"/>
    </row>
    <row r="945">
      <c r="A945" s="146"/>
      <c r="B945" s="127"/>
      <c r="C945" s="146"/>
      <c r="D945" s="146"/>
      <c r="E945" s="146"/>
      <c r="F945" s="146"/>
      <c r="G945" s="146"/>
      <c r="H945" s="146"/>
      <c r="I945" s="146"/>
      <c r="J945" s="146"/>
      <c r="K945" s="146"/>
      <c r="L945" s="146"/>
      <c r="M945" s="146"/>
      <c r="N945" s="146"/>
      <c r="O945" s="146"/>
      <c r="P945" s="146"/>
      <c r="Q945" s="146"/>
    </row>
    <row r="946">
      <c r="A946" s="146"/>
      <c r="B946" s="127"/>
      <c r="C946" s="146"/>
      <c r="D946" s="146"/>
      <c r="E946" s="146"/>
      <c r="F946" s="146"/>
      <c r="G946" s="146"/>
      <c r="H946" s="146"/>
      <c r="I946" s="146"/>
      <c r="J946" s="146"/>
      <c r="K946" s="146"/>
      <c r="L946" s="146"/>
      <c r="M946" s="146"/>
      <c r="N946" s="146"/>
      <c r="O946" s="146"/>
      <c r="P946" s="146"/>
      <c r="Q946" s="146"/>
    </row>
    <row r="947">
      <c r="A947" s="146"/>
      <c r="B947" s="127"/>
      <c r="C947" s="146"/>
      <c r="D947" s="146"/>
      <c r="E947" s="146"/>
      <c r="F947" s="146"/>
      <c r="G947" s="146"/>
      <c r="H947" s="146"/>
      <c r="I947" s="146"/>
      <c r="J947" s="146"/>
      <c r="K947" s="146"/>
      <c r="L947" s="146"/>
      <c r="M947" s="146"/>
      <c r="N947" s="146"/>
      <c r="O947" s="146"/>
      <c r="P947" s="146"/>
      <c r="Q947" s="146"/>
    </row>
    <row r="948">
      <c r="A948" s="146"/>
      <c r="B948" s="127"/>
      <c r="C948" s="146"/>
      <c r="D948" s="146"/>
      <c r="E948" s="146"/>
      <c r="F948" s="146"/>
      <c r="G948" s="146"/>
      <c r="H948" s="146"/>
      <c r="I948" s="146"/>
      <c r="J948" s="146"/>
      <c r="K948" s="146"/>
      <c r="L948" s="146"/>
      <c r="M948" s="146"/>
      <c r="N948" s="146"/>
      <c r="O948" s="146"/>
      <c r="P948" s="146"/>
      <c r="Q948" s="146"/>
    </row>
    <row r="949">
      <c r="A949" s="146"/>
      <c r="B949" s="127"/>
      <c r="C949" s="146"/>
      <c r="D949" s="146"/>
      <c r="E949" s="146"/>
      <c r="F949" s="146"/>
      <c r="G949" s="146"/>
      <c r="H949" s="146"/>
      <c r="I949" s="146"/>
      <c r="J949" s="146"/>
      <c r="K949" s="146"/>
      <c r="L949" s="146"/>
      <c r="M949" s="146"/>
      <c r="N949" s="146"/>
      <c r="O949" s="146"/>
      <c r="P949" s="146"/>
      <c r="Q949" s="146"/>
    </row>
    <row r="950">
      <c r="A950" s="146"/>
      <c r="B950" s="127"/>
      <c r="C950" s="146"/>
      <c r="D950" s="146"/>
      <c r="E950" s="146"/>
      <c r="F950" s="146"/>
      <c r="G950" s="146"/>
      <c r="H950" s="146"/>
      <c r="I950" s="146"/>
      <c r="J950" s="146"/>
      <c r="K950" s="146"/>
      <c r="L950" s="146"/>
      <c r="M950" s="146"/>
      <c r="N950" s="146"/>
      <c r="O950" s="146"/>
      <c r="P950" s="146"/>
      <c r="Q950" s="146"/>
    </row>
    <row r="951">
      <c r="A951" s="146"/>
      <c r="B951" s="127"/>
      <c r="C951" s="146"/>
      <c r="D951" s="146"/>
      <c r="E951" s="146"/>
      <c r="F951" s="146"/>
      <c r="G951" s="146"/>
      <c r="H951" s="146"/>
      <c r="I951" s="146"/>
      <c r="J951" s="146"/>
      <c r="K951" s="146"/>
      <c r="L951" s="146"/>
      <c r="M951" s="146"/>
      <c r="N951" s="146"/>
      <c r="O951" s="146"/>
      <c r="P951" s="146"/>
      <c r="Q951" s="146"/>
    </row>
    <row r="952">
      <c r="A952" s="146"/>
      <c r="B952" s="127"/>
      <c r="C952" s="146"/>
      <c r="D952" s="146"/>
      <c r="E952" s="146"/>
      <c r="F952" s="146"/>
      <c r="G952" s="146"/>
      <c r="H952" s="146"/>
      <c r="I952" s="146"/>
      <c r="J952" s="146"/>
      <c r="K952" s="146"/>
      <c r="L952" s="146"/>
      <c r="M952" s="146"/>
      <c r="N952" s="146"/>
      <c r="O952" s="146"/>
      <c r="P952" s="146"/>
      <c r="Q952" s="146"/>
    </row>
    <row r="953">
      <c r="A953" s="146"/>
      <c r="B953" s="127"/>
      <c r="C953" s="146"/>
      <c r="D953" s="146"/>
      <c r="E953" s="146"/>
      <c r="F953" s="146"/>
      <c r="G953" s="146"/>
      <c r="H953" s="146"/>
      <c r="I953" s="146"/>
      <c r="J953" s="146"/>
      <c r="K953" s="146"/>
      <c r="L953" s="146"/>
      <c r="M953" s="146"/>
      <c r="N953" s="146"/>
      <c r="O953" s="146"/>
      <c r="P953" s="146"/>
      <c r="Q953" s="146"/>
    </row>
    <row r="954">
      <c r="A954" s="146"/>
      <c r="B954" s="127"/>
      <c r="C954" s="146"/>
      <c r="D954" s="146"/>
      <c r="E954" s="146"/>
      <c r="F954" s="146"/>
      <c r="G954" s="146"/>
      <c r="H954" s="146"/>
      <c r="I954" s="146"/>
      <c r="J954" s="146"/>
      <c r="K954" s="146"/>
      <c r="L954" s="146"/>
      <c r="M954" s="146"/>
      <c r="N954" s="146"/>
      <c r="O954" s="146"/>
      <c r="P954" s="146"/>
      <c r="Q954" s="146"/>
    </row>
    <row r="955">
      <c r="A955" s="146"/>
      <c r="B955" s="127"/>
      <c r="C955" s="146"/>
      <c r="D955" s="146"/>
      <c r="E955" s="146"/>
      <c r="F955" s="146"/>
      <c r="G955" s="146"/>
      <c r="H955" s="146"/>
      <c r="I955" s="146"/>
      <c r="J955" s="146"/>
      <c r="K955" s="146"/>
      <c r="L955" s="146"/>
      <c r="M955" s="146"/>
      <c r="N955" s="146"/>
      <c r="O955" s="146"/>
      <c r="P955" s="146"/>
      <c r="Q955" s="146"/>
    </row>
    <row r="956">
      <c r="A956" s="146"/>
      <c r="B956" s="127"/>
      <c r="C956" s="146"/>
      <c r="D956" s="146"/>
      <c r="E956" s="146"/>
      <c r="F956" s="146"/>
      <c r="G956" s="146"/>
      <c r="H956" s="146"/>
      <c r="I956" s="146"/>
      <c r="J956" s="146"/>
      <c r="K956" s="146"/>
      <c r="L956" s="146"/>
      <c r="M956" s="146"/>
      <c r="N956" s="146"/>
      <c r="O956" s="146"/>
      <c r="P956" s="146"/>
      <c r="Q956" s="146"/>
    </row>
    <row r="957">
      <c r="A957" s="146"/>
      <c r="B957" s="127"/>
      <c r="C957" s="146"/>
      <c r="D957" s="146"/>
      <c r="E957" s="146"/>
      <c r="F957" s="146"/>
      <c r="G957" s="146"/>
      <c r="H957" s="146"/>
      <c r="I957" s="146"/>
      <c r="J957" s="146"/>
      <c r="K957" s="146"/>
      <c r="L957" s="146"/>
      <c r="M957" s="146"/>
      <c r="N957" s="146"/>
      <c r="O957" s="146"/>
      <c r="P957" s="146"/>
      <c r="Q957" s="146"/>
    </row>
    <row r="958">
      <c r="A958" s="146"/>
      <c r="B958" s="127"/>
      <c r="C958" s="146"/>
      <c r="D958" s="146"/>
      <c r="E958" s="146"/>
      <c r="F958" s="146"/>
      <c r="G958" s="146"/>
      <c r="H958" s="146"/>
      <c r="I958" s="146"/>
      <c r="J958" s="146"/>
      <c r="K958" s="146"/>
      <c r="L958" s="146"/>
      <c r="M958" s="146"/>
      <c r="N958" s="146"/>
      <c r="O958" s="146"/>
      <c r="P958" s="146"/>
      <c r="Q958" s="146"/>
    </row>
    <row r="959">
      <c r="A959" s="146"/>
      <c r="B959" s="127"/>
      <c r="C959" s="146"/>
      <c r="D959" s="146"/>
      <c r="E959" s="146"/>
      <c r="F959" s="146"/>
      <c r="G959" s="146"/>
      <c r="H959" s="146"/>
      <c r="I959" s="146"/>
      <c r="J959" s="146"/>
      <c r="K959" s="146"/>
      <c r="L959" s="146"/>
      <c r="M959" s="146"/>
      <c r="N959" s="146"/>
      <c r="O959" s="146"/>
      <c r="P959" s="146"/>
      <c r="Q959" s="146"/>
    </row>
    <row r="960">
      <c r="A960" s="146"/>
      <c r="B960" s="127"/>
      <c r="C960" s="146"/>
      <c r="D960" s="146"/>
      <c r="E960" s="146"/>
      <c r="F960" s="146"/>
      <c r="G960" s="146"/>
      <c r="H960" s="146"/>
      <c r="I960" s="146"/>
      <c r="J960" s="146"/>
      <c r="K960" s="146"/>
      <c r="L960" s="146"/>
      <c r="M960" s="146"/>
      <c r="N960" s="146"/>
      <c r="O960" s="146"/>
      <c r="P960" s="146"/>
      <c r="Q960" s="146"/>
    </row>
    <row r="961">
      <c r="A961" s="146"/>
      <c r="B961" s="127"/>
      <c r="C961" s="146"/>
      <c r="D961" s="146"/>
      <c r="E961" s="146"/>
      <c r="F961" s="146"/>
      <c r="G961" s="146"/>
      <c r="H961" s="146"/>
      <c r="I961" s="146"/>
      <c r="J961" s="146"/>
      <c r="K961" s="146"/>
      <c r="L961" s="146"/>
      <c r="M961" s="146"/>
      <c r="N961" s="146"/>
      <c r="O961" s="146"/>
      <c r="P961" s="146"/>
      <c r="Q961" s="146"/>
    </row>
    <row r="962">
      <c r="A962" s="146"/>
      <c r="B962" s="127"/>
      <c r="C962" s="146"/>
      <c r="D962" s="146"/>
      <c r="E962" s="146"/>
      <c r="F962" s="146"/>
      <c r="G962" s="146"/>
      <c r="H962" s="146"/>
      <c r="I962" s="146"/>
      <c r="J962" s="146"/>
      <c r="K962" s="146"/>
      <c r="L962" s="146"/>
      <c r="M962" s="146"/>
      <c r="N962" s="146"/>
      <c r="O962" s="146"/>
      <c r="P962" s="146"/>
      <c r="Q962" s="146"/>
    </row>
    <row r="963">
      <c r="A963" s="146"/>
      <c r="B963" s="127"/>
      <c r="C963" s="146"/>
      <c r="D963" s="146"/>
      <c r="E963" s="146"/>
      <c r="F963" s="146"/>
      <c r="G963" s="146"/>
      <c r="H963" s="146"/>
      <c r="I963" s="146"/>
      <c r="J963" s="146"/>
      <c r="K963" s="146"/>
      <c r="L963" s="146"/>
      <c r="M963" s="146"/>
      <c r="N963" s="146"/>
      <c r="O963" s="146"/>
      <c r="P963" s="146"/>
      <c r="Q963" s="146"/>
    </row>
    <row r="964">
      <c r="A964" s="146"/>
      <c r="B964" s="127"/>
      <c r="C964" s="146"/>
      <c r="D964" s="146"/>
      <c r="E964" s="146"/>
      <c r="F964" s="146"/>
      <c r="G964" s="146"/>
      <c r="H964" s="146"/>
      <c r="I964" s="146"/>
      <c r="J964" s="146"/>
      <c r="K964" s="146"/>
      <c r="L964" s="146"/>
      <c r="M964" s="146"/>
      <c r="N964" s="146"/>
      <c r="O964" s="146"/>
      <c r="P964" s="146"/>
      <c r="Q964" s="146"/>
    </row>
    <row r="965">
      <c r="A965" s="146"/>
      <c r="B965" s="127"/>
      <c r="C965" s="146"/>
      <c r="D965" s="146"/>
      <c r="E965" s="146"/>
      <c r="F965" s="146"/>
      <c r="G965" s="146"/>
      <c r="H965" s="146"/>
      <c r="I965" s="146"/>
      <c r="J965" s="146"/>
      <c r="K965" s="146"/>
      <c r="L965" s="146"/>
      <c r="M965" s="146"/>
      <c r="N965" s="146"/>
      <c r="O965" s="146"/>
      <c r="P965" s="146"/>
      <c r="Q965" s="146"/>
    </row>
    <row r="966">
      <c r="A966" s="146"/>
      <c r="B966" s="127"/>
      <c r="C966" s="146"/>
      <c r="D966" s="146"/>
      <c r="E966" s="146"/>
      <c r="F966" s="146"/>
      <c r="G966" s="146"/>
      <c r="H966" s="146"/>
      <c r="I966" s="146"/>
      <c r="J966" s="146"/>
      <c r="K966" s="146"/>
      <c r="L966" s="146"/>
      <c r="M966" s="146"/>
      <c r="N966" s="146"/>
      <c r="O966" s="146"/>
      <c r="P966" s="146"/>
      <c r="Q966" s="146"/>
    </row>
    <row r="967">
      <c r="A967" s="146"/>
      <c r="B967" s="127"/>
      <c r="C967" s="146"/>
      <c r="D967" s="146"/>
      <c r="E967" s="146"/>
      <c r="F967" s="146"/>
      <c r="G967" s="146"/>
      <c r="H967" s="146"/>
      <c r="I967" s="146"/>
      <c r="J967" s="146"/>
      <c r="K967" s="146"/>
      <c r="L967" s="146"/>
      <c r="M967" s="146"/>
      <c r="N967" s="146"/>
      <c r="O967" s="146"/>
      <c r="P967" s="146"/>
      <c r="Q967" s="146"/>
    </row>
    <row r="968">
      <c r="A968" s="146"/>
      <c r="B968" s="127"/>
      <c r="C968" s="146"/>
      <c r="D968" s="146"/>
      <c r="E968" s="146"/>
      <c r="F968" s="146"/>
      <c r="G968" s="146"/>
      <c r="H968" s="146"/>
      <c r="I968" s="146"/>
      <c r="J968" s="146"/>
      <c r="K968" s="146"/>
      <c r="L968" s="146"/>
      <c r="M968" s="146"/>
      <c r="N968" s="146"/>
      <c r="O968" s="146"/>
      <c r="P968" s="146"/>
      <c r="Q968" s="146"/>
    </row>
    <row r="969">
      <c r="A969" s="146"/>
      <c r="B969" s="127"/>
      <c r="C969" s="146"/>
      <c r="D969" s="146"/>
      <c r="E969" s="146"/>
      <c r="F969" s="146"/>
      <c r="G969" s="146"/>
      <c r="H969" s="146"/>
      <c r="I969" s="146"/>
      <c r="J969" s="146"/>
      <c r="K969" s="146"/>
      <c r="L969" s="146"/>
      <c r="M969" s="146"/>
      <c r="N969" s="146"/>
      <c r="O969" s="146"/>
      <c r="P969" s="146"/>
      <c r="Q969" s="146"/>
    </row>
    <row r="970">
      <c r="A970" s="146"/>
      <c r="B970" s="127"/>
      <c r="C970" s="146"/>
      <c r="D970" s="146"/>
      <c r="E970" s="146"/>
      <c r="F970" s="146"/>
      <c r="G970" s="146"/>
      <c r="H970" s="146"/>
      <c r="I970" s="146"/>
      <c r="J970" s="146"/>
      <c r="K970" s="146"/>
      <c r="L970" s="146"/>
      <c r="M970" s="146"/>
      <c r="N970" s="146"/>
      <c r="O970" s="146"/>
      <c r="P970" s="146"/>
      <c r="Q970" s="146"/>
    </row>
    <row r="971">
      <c r="A971" s="146"/>
      <c r="B971" s="127"/>
      <c r="C971" s="146"/>
      <c r="D971" s="146"/>
      <c r="E971" s="146"/>
      <c r="F971" s="146"/>
      <c r="G971" s="146"/>
      <c r="H971" s="146"/>
      <c r="I971" s="146"/>
      <c r="J971" s="146"/>
      <c r="K971" s="146"/>
      <c r="L971" s="146"/>
      <c r="M971" s="146"/>
      <c r="N971" s="146"/>
      <c r="O971" s="146"/>
      <c r="P971" s="146"/>
      <c r="Q971" s="146"/>
    </row>
    <row r="972">
      <c r="A972" s="146"/>
      <c r="B972" s="127"/>
      <c r="C972" s="146"/>
      <c r="D972" s="146"/>
      <c r="E972" s="146"/>
      <c r="F972" s="146"/>
      <c r="G972" s="146"/>
      <c r="H972" s="146"/>
      <c r="I972" s="146"/>
      <c r="J972" s="146"/>
      <c r="K972" s="146"/>
      <c r="L972" s="146"/>
      <c r="M972" s="146"/>
      <c r="N972" s="146"/>
      <c r="O972" s="146"/>
      <c r="P972" s="146"/>
      <c r="Q972" s="146"/>
    </row>
    <row r="973">
      <c r="A973" s="146"/>
      <c r="B973" s="127"/>
      <c r="C973" s="146"/>
      <c r="D973" s="146"/>
      <c r="E973" s="146"/>
      <c r="F973" s="146"/>
      <c r="G973" s="146"/>
      <c r="H973" s="146"/>
      <c r="I973" s="146"/>
      <c r="J973" s="146"/>
      <c r="K973" s="146"/>
      <c r="L973" s="146"/>
      <c r="M973" s="146"/>
      <c r="N973" s="146"/>
      <c r="O973" s="146"/>
      <c r="P973" s="146"/>
      <c r="Q973" s="146"/>
    </row>
    <row r="974">
      <c r="A974" s="146"/>
      <c r="B974" s="127"/>
      <c r="C974" s="146"/>
      <c r="D974" s="146"/>
      <c r="E974" s="146"/>
      <c r="F974" s="146"/>
      <c r="G974" s="146"/>
      <c r="H974" s="146"/>
      <c r="I974" s="146"/>
      <c r="J974" s="146"/>
      <c r="K974" s="146"/>
      <c r="L974" s="146"/>
      <c r="M974" s="146"/>
      <c r="N974" s="146"/>
      <c r="O974" s="146"/>
      <c r="P974" s="146"/>
      <c r="Q974" s="146"/>
    </row>
    <row r="975">
      <c r="A975" s="146"/>
      <c r="B975" s="127"/>
      <c r="C975" s="146"/>
      <c r="D975" s="146"/>
      <c r="E975" s="146"/>
      <c r="F975" s="146"/>
      <c r="G975" s="146"/>
      <c r="H975" s="146"/>
      <c r="I975" s="146"/>
      <c r="J975" s="146"/>
      <c r="K975" s="146"/>
      <c r="L975" s="146"/>
      <c r="M975" s="146"/>
      <c r="N975" s="146"/>
      <c r="O975" s="146"/>
      <c r="P975" s="146"/>
      <c r="Q975" s="146"/>
    </row>
    <row r="976">
      <c r="A976" s="146"/>
      <c r="B976" s="127"/>
      <c r="C976" s="146"/>
      <c r="D976" s="146"/>
      <c r="E976" s="146"/>
      <c r="F976" s="146"/>
      <c r="G976" s="146"/>
      <c r="H976" s="146"/>
      <c r="I976" s="146"/>
      <c r="J976" s="146"/>
      <c r="K976" s="146"/>
      <c r="L976" s="146"/>
      <c r="M976" s="146"/>
      <c r="N976" s="146"/>
      <c r="O976" s="146"/>
      <c r="P976" s="146"/>
      <c r="Q976" s="146"/>
    </row>
    <row r="977">
      <c r="A977" s="146"/>
      <c r="B977" s="127"/>
      <c r="C977" s="146"/>
      <c r="D977" s="146"/>
      <c r="E977" s="146"/>
      <c r="F977" s="146"/>
      <c r="G977" s="146"/>
      <c r="H977" s="146"/>
      <c r="I977" s="146"/>
      <c r="J977" s="146"/>
      <c r="K977" s="146"/>
      <c r="L977" s="146"/>
      <c r="M977" s="146"/>
      <c r="N977" s="146"/>
      <c r="O977" s="146"/>
      <c r="P977" s="146"/>
      <c r="Q977" s="146"/>
    </row>
    <row r="978">
      <c r="A978" s="146"/>
      <c r="B978" s="127"/>
      <c r="C978" s="146"/>
      <c r="D978" s="146"/>
      <c r="E978" s="146"/>
      <c r="F978" s="146"/>
      <c r="G978" s="146"/>
      <c r="H978" s="146"/>
      <c r="I978" s="146"/>
      <c r="J978" s="146"/>
      <c r="K978" s="146"/>
      <c r="L978" s="146"/>
      <c r="M978" s="146"/>
      <c r="N978" s="146"/>
      <c r="O978" s="146"/>
      <c r="P978" s="146"/>
      <c r="Q978" s="146"/>
    </row>
    <row r="979">
      <c r="A979" s="146"/>
      <c r="B979" s="127"/>
      <c r="C979" s="146"/>
      <c r="D979" s="146"/>
      <c r="E979" s="146"/>
      <c r="F979" s="146"/>
      <c r="G979" s="146"/>
      <c r="H979" s="146"/>
      <c r="I979" s="146"/>
      <c r="J979" s="146"/>
      <c r="K979" s="146"/>
      <c r="L979" s="146"/>
      <c r="M979" s="146"/>
      <c r="N979" s="146"/>
      <c r="O979" s="146"/>
      <c r="P979" s="146"/>
      <c r="Q979" s="146"/>
    </row>
    <row r="980">
      <c r="A980" s="146"/>
      <c r="B980" s="127"/>
      <c r="C980" s="146"/>
      <c r="D980" s="146"/>
      <c r="E980" s="146"/>
      <c r="F980" s="146"/>
      <c r="G980" s="146"/>
      <c r="H980" s="146"/>
      <c r="I980" s="146"/>
      <c r="J980" s="146"/>
      <c r="K980" s="146"/>
      <c r="L980" s="146"/>
      <c r="M980" s="146"/>
      <c r="N980" s="146"/>
      <c r="O980" s="146"/>
      <c r="P980" s="146"/>
      <c r="Q980" s="146"/>
    </row>
    <row r="981">
      <c r="A981" s="146"/>
      <c r="B981" s="127"/>
      <c r="C981" s="146"/>
      <c r="D981" s="146"/>
      <c r="E981" s="146"/>
      <c r="F981" s="146"/>
      <c r="G981" s="146"/>
      <c r="H981" s="146"/>
      <c r="I981" s="146"/>
      <c r="J981" s="146"/>
      <c r="K981" s="146"/>
      <c r="L981" s="146"/>
      <c r="M981" s="146"/>
      <c r="N981" s="146"/>
      <c r="O981" s="146"/>
      <c r="P981" s="146"/>
      <c r="Q981" s="146"/>
    </row>
    <row r="982">
      <c r="A982" s="146"/>
      <c r="B982" s="127"/>
      <c r="C982" s="146"/>
      <c r="D982" s="146"/>
      <c r="E982" s="146"/>
      <c r="F982" s="146"/>
      <c r="G982" s="146"/>
      <c r="H982" s="146"/>
      <c r="I982" s="146"/>
      <c r="J982" s="146"/>
      <c r="K982" s="146"/>
      <c r="L982" s="146"/>
      <c r="M982" s="146"/>
      <c r="N982" s="146"/>
      <c r="O982" s="146"/>
      <c r="P982" s="146"/>
      <c r="Q982" s="146"/>
    </row>
    <row r="983">
      <c r="A983" s="146"/>
      <c r="B983" s="127"/>
      <c r="C983" s="146"/>
      <c r="D983" s="146"/>
      <c r="E983" s="146"/>
      <c r="F983" s="146"/>
      <c r="G983" s="146"/>
      <c r="H983" s="146"/>
      <c r="I983" s="146"/>
      <c r="J983" s="146"/>
      <c r="K983" s="146"/>
      <c r="L983" s="146"/>
      <c r="M983" s="146"/>
      <c r="N983" s="146"/>
      <c r="O983" s="146"/>
      <c r="P983" s="146"/>
      <c r="Q983" s="146"/>
    </row>
    <row r="984">
      <c r="A984" s="146"/>
      <c r="B984" s="127"/>
      <c r="C984" s="146"/>
      <c r="D984" s="146"/>
      <c r="E984" s="146"/>
      <c r="F984" s="146"/>
      <c r="G984" s="146"/>
      <c r="H984" s="146"/>
      <c r="I984" s="146"/>
      <c r="J984" s="146"/>
      <c r="K984" s="146"/>
      <c r="L984" s="146"/>
      <c r="M984" s="146"/>
      <c r="N984" s="146"/>
      <c r="O984" s="146"/>
      <c r="P984" s="146"/>
      <c r="Q984" s="146"/>
    </row>
    <row r="985">
      <c r="A985" s="146"/>
      <c r="B985" s="127"/>
      <c r="C985" s="146"/>
      <c r="D985" s="146"/>
      <c r="E985" s="146"/>
      <c r="F985" s="146"/>
      <c r="G985" s="146"/>
      <c r="H985" s="146"/>
      <c r="I985" s="146"/>
      <c r="J985" s="146"/>
      <c r="K985" s="146"/>
      <c r="L985" s="146"/>
      <c r="M985" s="146"/>
      <c r="N985" s="146"/>
      <c r="O985" s="146"/>
      <c r="P985" s="146"/>
      <c r="Q985" s="146"/>
    </row>
    <row r="986">
      <c r="A986" s="146"/>
      <c r="B986" s="127"/>
      <c r="C986" s="146"/>
      <c r="D986" s="146"/>
      <c r="E986" s="146"/>
      <c r="F986" s="146"/>
      <c r="G986" s="146"/>
      <c r="H986" s="146"/>
      <c r="I986" s="146"/>
      <c r="J986" s="146"/>
      <c r="K986" s="146"/>
      <c r="L986" s="146"/>
      <c r="M986" s="146"/>
      <c r="N986" s="146"/>
      <c r="O986" s="146"/>
      <c r="P986" s="146"/>
      <c r="Q986" s="146"/>
    </row>
    <row r="987">
      <c r="A987" s="146"/>
      <c r="B987" s="127"/>
      <c r="C987" s="146"/>
      <c r="D987" s="146"/>
      <c r="E987" s="146"/>
      <c r="F987" s="146"/>
      <c r="G987" s="146"/>
      <c r="H987" s="146"/>
      <c r="I987" s="146"/>
      <c r="J987" s="146"/>
      <c r="K987" s="146"/>
      <c r="L987" s="146"/>
      <c r="M987" s="146"/>
      <c r="N987" s="146"/>
      <c r="O987" s="146"/>
      <c r="P987" s="146"/>
      <c r="Q987" s="146"/>
    </row>
    <row r="988">
      <c r="A988" s="146"/>
      <c r="B988" s="127"/>
      <c r="C988" s="146"/>
      <c r="D988" s="146"/>
      <c r="E988" s="146"/>
      <c r="F988" s="146"/>
      <c r="G988" s="146"/>
      <c r="H988" s="146"/>
      <c r="I988" s="146"/>
      <c r="J988" s="146"/>
      <c r="K988" s="146"/>
      <c r="L988" s="146"/>
      <c r="M988" s="146"/>
      <c r="N988" s="146"/>
      <c r="O988" s="146"/>
      <c r="P988" s="146"/>
      <c r="Q988" s="146"/>
    </row>
    <row r="989">
      <c r="A989" s="146"/>
      <c r="B989" s="127"/>
      <c r="C989" s="146"/>
      <c r="D989" s="146"/>
      <c r="E989" s="146"/>
      <c r="F989" s="146"/>
      <c r="G989" s="146"/>
      <c r="H989" s="146"/>
      <c r="I989" s="146"/>
      <c r="J989" s="146"/>
      <c r="K989" s="146"/>
      <c r="L989" s="146"/>
      <c r="M989" s="146"/>
      <c r="N989" s="146"/>
      <c r="O989" s="146"/>
      <c r="P989" s="146"/>
      <c r="Q989" s="146"/>
    </row>
    <row r="990">
      <c r="A990" s="146"/>
      <c r="B990" s="127"/>
      <c r="C990" s="146"/>
      <c r="D990" s="146"/>
      <c r="E990" s="146"/>
      <c r="F990" s="146"/>
      <c r="G990" s="146"/>
      <c r="H990" s="146"/>
      <c r="I990" s="146"/>
      <c r="J990" s="146"/>
      <c r="K990" s="146"/>
      <c r="L990" s="146"/>
      <c r="M990" s="146"/>
      <c r="N990" s="146"/>
      <c r="O990" s="146"/>
      <c r="P990" s="146"/>
      <c r="Q990" s="146"/>
    </row>
    <row r="991">
      <c r="A991" s="146"/>
      <c r="B991" s="127"/>
      <c r="C991" s="146"/>
      <c r="D991" s="146"/>
      <c r="E991" s="146"/>
      <c r="F991" s="146"/>
      <c r="G991" s="146"/>
      <c r="H991" s="146"/>
      <c r="I991" s="146"/>
      <c r="J991" s="146"/>
      <c r="K991" s="146"/>
      <c r="L991" s="146"/>
      <c r="M991" s="146"/>
      <c r="N991" s="146"/>
      <c r="O991" s="146"/>
      <c r="P991" s="146"/>
      <c r="Q991" s="146"/>
    </row>
    <row r="992">
      <c r="A992" s="146"/>
      <c r="B992" s="127"/>
      <c r="C992" s="146"/>
      <c r="D992" s="146"/>
      <c r="E992" s="146"/>
      <c r="F992" s="146"/>
      <c r="G992" s="146"/>
      <c r="H992" s="146"/>
      <c r="I992" s="146"/>
      <c r="J992" s="146"/>
      <c r="K992" s="146"/>
      <c r="L992" s="146"/>
      <c r="M992" s="146"/>
      <c r="N992" s="146"/>
      <c r="O992" s="146"/>
      <c r="P992" s="146"/>
      <c r="Q992" s="146"/>
    </row>
    <row r="993">
      <c r="A993" s="146"/>
      <c r="B993" s="127"/>
      <c r="C993" s="146"/>
      <c r="D993" s="146"/>
      <c r="E993" s="146"/>
      <c r="F993" s="146"/>
      <c r="G993" s="146"/>
      <c r="H993" s="146"/>
      <c r="I993" s="146"/>
      <c r="J993" s="146"/>
      <c r="K993" s="146"/>
      <c r="L993" s="146"/>
      <c r="M993" s="146"/>
      <c r="N993" s="146"/>
      <c r="O993" s="146"/>
      <c r="P993" s="146"/>
      <c r="Q993" s="146"/>
    </row>
    <row r="994">
      <c r="A994" s="146"/>
      <c r="B994" s="127"/>
      <c r="C994" s="146"/>
      <c r="D994" s="146"/>
      <c r="E994" s="146"/>
      <c r="F994" s="146"/>
      <c r="G994" s="146"/>
      <c r="H994" s="146"/>
      <c r="I994" s="146"/>
      <c r="J994" s="146"/>
      <c r="K994" s="146"/>
      <c r="L994" s="146"/>
      <c r="M994" s="146"/>
      <c r="N994" s="146"/>
      <c r="O994" s="146"/>
      <c r="P994" s="146"/>
      <c r="Q994" s="146"/>
    </row>
    <row r="995">
      <c r="A995" s="146"/>
      <c r="B995" s="127"/>
      <c r="C995" s="146"/>
      <c r="D995" s="146"/>
      <c r="E995" s="146"/>
      <c r="F995" s="146"/>
      <c r="G995" s="146"/>
      <c r="H995" s="146"/>
      <c r="I995" s="146"/>
      <c r="J995" s="146"/>
      <c r="K995" s="146"/>
      <c r="L995" s="146"/>
      <c r="M995" s="146"/>
      <c r="N995" s="146"/>
      <c r="O995" s="146"/>
      <c r="P995" s="146"/>
      <c r="Q995" s="146"/>
    </row>
    <row r="996">
      <c r="A996" s="146"/>
      <c r="B996" s="127"/>
      <c r="C996" s="146"/>
      <c r="D996" s="146"/>
      <c r="E996" s="146"/>
      <c r="F996" s="146"/>
      <c r="G996" s="146"/>
      <c r="H996" s="146"/>
      <c r="I996" s="146"/>
      <c r="J996" s="146"/>
      <c r="K996" s="146"/>
      <c r="L996" s="146"/>
      <c r="M996" s="146"/>
      <c r="N996" s="146"/>
      <c r="O996" s="146"/>
      <c r="P996" s="146"/>
      <c r="Q996" s="146"/>
    </row>
    <row r="997">
      <c r="A997" s="146"/>
      <c r="B997" s="127"/>
      <c r="C997" s="146"/>
      <c r="D997" s="146"/>
      <c r="E997" s="146"/>
      <c r="F997" s="146"/>
      <c r="G997" s="146"/>
      <c r="H997" s="146"/>
      <c r="I997" s="146"/>
      <c r="J997" s="146"/>
      <c r="K997" s="146"/>
      <c r="L997" s="146"/>
      <c r="M997" s="146"/>
      <c r="N997" s="146"/>
      <c r="O997" s="146"/>
      <c r="P997" s="146"/>
      <c r="Q997" s="146"/>
    </row>
    <row r="998">
      <c r="A998" s="146"/>
      <c r="B998" s="127"/>
      <c r="C998" s="146"/>
      <c r="D998" s="146"/>
      <c r="E998" s="146"/>
      <c r="F998" s="146"/>
      <c r="G998" s="146"/>
      <c r="H998" s="146"/>
      <c r="I998" s="146"/>
      <c r="J998" s="146"/>
      <c r="K998" s="146"/>
      <c r="L998" s="146"/>
      <c r="M998" s="146"/>
      <c r="N998" s="146"/>
      <c r="O998" s="146"/>
      <c r="P998" s="146"/>
      <c r="Q998" s="146"/>
    </row>
  </sheetData>
  <hyperlinks>
    <hyperlink r:id="rId1" ref="L2"/>
    <hyperlink r:id="rId2" ref="M2"/>
    <hyperlink r:id="rId3" ref="L3"/>
    <hyperlink r:id="rId4" ref="M3"/>
    <hyperlink r:id="rId5" ref="L4"/>
    <hyperlink r:id="rId6" ref="L5"/>
    <hyperlink r:id="rId7" ref="M5"/>
    <hyperlink r:id="rId8" ref="N5"/>
    <hyperlink r:id="rId9" ref="O5"/>
    <hyperlink r:id="rId10" ref="P5"/>
    <hyperlink r:id="rId11" ref="L6"/>
    <hyperlink r:id="rId12" ref="M6"/>
    <hyperlink r:id="rId13" ref="N6"/>
    <hyperlink r:id="rId14" ref="O6"/>
    <hyperlink r:id="rId15" ref="P6"/>
    <hyperlink r:id="rId16" ref="L7"/>
    <hyperlink r:id="rId17" ref="L8"/>
    <hyperlink r:id="rId18" ref="M8"/>
    <hyperlink r:id="rId19" ref="L9"/>
    <hyperlink r:id="rId20" ref="M9"/>
    <hyperlink r:id="rId21" ref="N9"/>
    <hyperlink r:id="rId22" location="v=onepage&amp;q=rhinovirus%20%22basic%20reproductive%20number%22%20OR%20%22basic%20reproductive%20rate%22&amp;f=false" ref="L10"/>
    <hyperlink r:id="rId23" ref="L11"/>
    <hyperlink r:id="rId24" ref="M11"/>
    <hyperlink r:id="rId25" ref="L12"/>
    <hyperlink r:id="rId26" ref="M12"/>
    <hyperlink r:id="rId27" ref="L13"/>
    <hyperlink r:id="rId28" ref="M13"/>
    <hyperlink r:id="rId29" ref="L14"/>
    <hyperlink r:id="rId30" ref="M14"/>
    <hyperlink r:id="rId31" ref="N14"/>
    <hyperlink r:id="rId32" ref="O14"/>
    <hyperlink r:id="rId33" ref="L15"/>
    <hyperlink r:id="rId34" ref="M15"/>
    <hyperlink r:id="rId35" ref="L16"/>
    <hyperlink r:id="rId36" ref="L17"/>
    <hyperlink r:id="rId37" ref="L18"/>
    <hyperlink r:id="rId38" ref="M18"/>
    <hyperlink r:id="rId39" ref="N18"/>
    <hyperlink r:id="rId40" ref="L19"/>
    <hyperlink r:id="rId41" ref="M19"/>
    <hyperlink r:id="rId42" ref="N19"/>
    <hyperlink r:id="rId43" ref="O19"/>
    <hyperlink r:id="rId44" ref="P19"/>
    <hyperlink r:id="rId45" location=".WmX9t5OFii4" ref="Q19"/>
    <hyperlink r:id="rId46" ref="L20"/>
    <hyperlink r:id="rId47" ref="M20"/>
    <hyperlink r:id="rId48" ref="N20"/>
    <hyperlink r:id="rId49" ref="O20"/>
    <hyperlink r:id="rId50" ref="P20"/>
    <hyperlink r:id="rId51" location="modalIdString_CDCTable_0" ref="Q20"/>
    <hyperlink r:id="rId52" ref="L21"/>
    <hyperlink r:id="rId53" ref="L22"/>
    <hyperlink r:id="rId54" ref="L23"/>
    <hyperlink r:id="rId55" ref="L24"/>
    <hyperlink r:id="rId56" ref="M24"/>
    <hyperlink r:id="rId57" ref="L25"/>
    <hyperlink r:id="rId58" ref="M25"/>
    <hyperlink r:id="rId59" ref="L26"/>
    <hyperlink r:id="rId60" ref="M26"/>
    <hyperlink r:id="rId61" ref="N26"/>
    <hyperlink r:id="rId62" ref="L27"/>
    <hyperlink r:id="rId63" ref="M27"/>
    <hyperlink r:id="rId64" ref="N27"/>
    <hyperlink r:id="rId65" ref="O27"/>
    <hyperlink r:id="rId66" ref="L28"/>
    <hyperlink r:id="rId67" ref="L29"/>
    <hyperlink r:id="rId68" ref="M29"/>
    <hyperlink r:id="rId69" ref="L30"/>
    <hyperlink r:id="rId70" ref="L31"/>
    <hyperlink r:id="rId71" ref="L32"/>
    <hyperlink r:id="rId72" ref="L33"/>
    <hyperlink r:id="rId73" ref="M33"/>
    <hyperlink r:id="rId74" ref="L34"/>
    <hyperlink r:id="rId75" ref="L35"/>
    <hyperlink r:id="rId76" ref="M35"/>
    <hyperlink r:id="rId77" ref="L36"/>
    <hyperlink r:id="rId78" ref="M36"/>
    <hyperlink r:id="rId79" ref="L37"/>
    <hyperlink r:id="rId80" ref="L38"/>
    <hyperlink r:id="rId81" ref="M38"/>
    <hyperlink r:id="rId82" ref="N38"/>
    <hyperlink r:id="rId83" ref="L39"/>
    <hyperlink r:id="rId84" ref="L40"/>
    <hyperlink r:id="rId85" ref="L41"/>
    <hyperlink r:id="rId86" ref="M41"/>
    <hyperlink r:id="rId87" ref="N41"/>
    <hyperlink r:id="rId88" ref="O41"/>
    <hyperlink r:id="rId89" ref="P41"/>
    <hyperlink r:id="rId90" ref="Q41"/>
    <hyperlink r:id="rId91" ref="L42"/>
    <hyperlink r:id="rId92" location=".VDeZP9R4q5w" ref="M42"/>
    <hyperlink r:id="rId93" ref="N42"/>
    <hyperlink r:id="rId94" ref="O42"/>
    <hyperlink r:id="rId95" ref="L43"/>
    <hyperlink r:id="rId96" ref="L44"/>
    <hyperlink r:id="rId97" ref="M44"/>
    <hyperlink r:id="rId98" ref="N44"/>
    <hyperlink r:id="rId99" ref="O44"/>
    <hyperlink r:id="rId100" ref="L45"/>
    <hyperlink r:id="rId101" ref="M45"/>
    <hyperlink r:id="rId102" ref="N45"/>
    <hyperlink r:id="rId103" ref="O45"/>
    <hyperlink r:id="rId104" ref="L46"/>
    <hyperlink r:id="rId105" ref="M46"/>
    <hyperlink r:id="rId106" ref="N46"/>
    <hyperlink r:id="rId107" ref="L47"/>
    <hyperlink r:id="rId108" ref="M47"/>
    <hyperlink r:id="rId109" ref="N47"/>
    <hyperlink r:id="rId110" ref="L48"/>
    <hyperlink r:id="rId111" ref="L49"/>
    <hyperlink r:id="rId112" ref="L50"/>
    <hyperlink r:id="rId113" ref="L51"/>
    <hyperlink r:id="rId114" ref="L52"/>
    <hyperlink r:id="rId115" location="pone-0042320-t003" ref="M52"/>
    <hyperlink r:id="rId116" ref="N52"/>
    <hyperlink r:id="rId117" ref="O52"/>
    <hyperlink r:id="rId118" ref="L53"/>
    <hyperlink r:id="rId119" ref="M53"/>
    <hyperlink r:id="rId120" ref="N53"/>
    <hyperlink r:id="rId121" ref="O53"/>
    <hyperlink r:id="rId122" ref="L54"/>
    <hyperlink r:id="rId123" ref="M54"/>
    <hyperlink r:id="rId124" ref="N54"/>
    <hyperlink r:id="rId125" ref="L56"/>
    <hyperlink r:id="rId126" ref="M56"/>
    <hyperlink r:id="rId127" ref="L57"/>
    <hyperlink r:id="rId128" ref="M57"/>
    <hyperlink r:id="rId129" ref="L58"/>
    <hyperlink r:id="rId130" ref="L59"/>
    <hyperlink r:id="rId131" ref="L60"/>
    <hyperlink r:id="rId132" ref="M60"/>
    <hyperlink r:id="rId133" ref="L61"/>
    <hyperlink r:id="rId134" ref="L63"/>
    <hyperlink r:id="rId135" ref="M63"/>
    <hyperlink r:id="rId136" ref="L64"/>
    <hyperlink r:id="rId137" ref="M64"/>
    <hyperlink r:id="rId138" ref="L65"/>
    <hyperlink r:id="rId139" ref="L66"/>
    <hyperlink r:id="rId140" ref="L67"/>
    <hyperlink r:id="rId141" location="vcjd-cases" ref="M67"/>
    <hyperlink r:id="rId142" ref="L68"/>
    <hyperlink r:id="rId143" ref="L69"/>
    <hyperlink r:id="rId144" ref="M69"/>
    <hyperlink r:id="rId145" ref="L70"/>
    <hyperlink r:id="rId146" ref="M70"/>
    <hyperlink r:id="rId147" ref="L71"/>
    <hyperlink r:id="rId148" ref="L72"/>
    <hyperlink r:id="rId149" ref="L73"/>
    <hyperlink r:id="rId150" ref="L74"/>
    <hyperlink r:id="rId151" ref="M74"/>
    <hyperlink r:id="rId152" ref="L75"/>
    <hyperlink r:id="rId153" ref="L76"/>
    <hyperlink r:id="rId154" ref="L77"/>
    <hyperlink r:id="rId155" ref="L78"/>
    <hyperlink r:id="rId156" ref="M78"/>
  </hyperlinks>
  <drawing r:id="rId15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9"/>
    <col customWidth="1" min="2" max="2" width="24.29"/>
    <col customWidth="1" min="3" max="3" width="15.57"/>
    <col customWidth="1" min="4" max="5" width="19.86"/>
    <col customWidth="1" min="6" max="7" width="14.71"/>
    <col customWidth="1" min="8" max="10" width="20.43"/>
    <col customWidth="1" min="11" max="12" width="12.71"/>
  </cols>
  <sheetData>
    <row r="1">
      <c r="A1" s="155" t="s">
        <v>23</v>
      </c>
      <c r="B1" s="155" t="s">
        <v>24</v>
      </c>
      <c r="C1" s="156" t="s">
        <v>25</v>
      </c>
      <c r="D1" s="157" t="s">
        <v>66</v>
      </c>
      <c r="E1" s="157" t="s">
        <v>67</v>
      </c>
      <c r="F1" s="270" t="s">
        <v>1366</v>
      </c>
      <c r="G1" s="270" t="s">
        <v>1367</v>
      </c>
      <c r="H1" s="157" t="s">
        <v>68</v>
      </c>
      <c r="I1" s="157" t="s">
        <v>69</v>
      </c>
      <c r="J1" s="270" t="s">
        <v>70</v>
      </c>
      <c r="K1" s="270" t="s">
        <v>1368</v>
      </c>
      <c r="L1" s="270" t="s">
        <v>1369</v>
      </c>
      <c r="M1" s="172" t="s">
        <v>1370</v>
      </c>
      <c r="N1" s="172" t="s">
        <v>1371</v>
      </c>
    </row>
    <row r="2">
      <c r="A2" s="33">
        <v>1.0</v>
      </c>
      <c r="B2" s="34" t="s">
        <v>126</v>
      </c>
      <c r="C2" s="35" t="s">
        <v>127</v>
      </c>
      <c r="D2" s="31" t="s">
        <v>123</v>
      </c>
      <c r="E2" s="31" t="s">
        <v>123</v>
      </c>
      <c r="F2" s="31"/>
      <c r="G2" s="31"/>
      <c r="H2" s="31" t="s">
        <v>131</v>
      </c>
      <c r="I2" s="31" t="s">
        <v>123</v>
      </c>
      <c r="J2" s="31" t="s">
        <v>123</v>
      </c>
      <c r="K2" s="135" t="s">
        <v>1263</v>
      </c>
      <c r="L2" s="22"/>
      <c r="M2" s="153" t="s">
        <v>1372</v>
      </c>
      <c r="N2" s="145"/>
    </row>
    <row r="3">
      <c r="A3" s="33">
        <v>2.0</v>
      </c>
      <c r="B3" s="34" t="s">
        <v>126</v>
      </c>
      <c r="C3" s="35" t="s">
        <v>132</v>
      </c>
      <c r="D3" s="31" t="s">
        <v>123</v>
      </c>
      <c r="E3" s="31" t="s">
        <v>123</v>
      </c>
      <c r="F3" s="31"/>
      <c r="G3" s="31"/>
      <c r="H3" s="22" t="s">
        <v>123</v>
      </c>
      <c r="I3" s="31" t="s">
        <v>123</v>
      </c>
      <c r="J3" s="31" t="s">
        <v>123</v>
      </c>
      <c r="K3" s="31"/>
      <c r="L3" s="22"/>
      <c r="M3" s="153" t="s">
        <v>1372</v>
      </c>
      <c r="N3" s="145"/>
    </row>
    <row r="4">
      <c r="A4" s="33">
        <v>3.0</v>
      </c>
      <c r="B4" s="34" t="s">
        <v>126</v>
      </c>
      <c r="C4" s="35" t="s">
        <v>135</v>
      </c>
      <c r="D4" s="31" t="s">
        <v>123</v>
      </c>
      <c r="E4" s="31" t="s">
        <v>123</v>
      </c>
      <c r="F4" s="31"/>
      <c r="G4" s="31"/>
      <c r="H4" s="22" t="s">
        <v>123</v>
      </c>
      <c r="I4" s="31" t="s">
        <v>123</v>
      </c>
      <c r="J4" s="31" t="s">
        <v>123</v>
      </c>
      <c r="K4" s="31"/>
      <c r="L4" s="22"/>
      <c r="M4" s="153" t="s">
        <v>1372</v>
      </c>
      <c r="N4" s="145"/>
    </row>
    <row r="5">
      <c r="A5" s="33">
        <v>4.0</v>
      </c>
      <c r="B5" s="34" t="s">
        <v>137</v>
      </c>
      <c r="C5" s="138"/>
      <c r="D5" s="46" t="s">
        <v>141</v>
      </c>
      <c r="E5" s="31" t="s">
        <v>123</v>
      </c>
      <c r="F5" s="139" t="s">
        <v>1373</v>
      </c>
      <c r="G5" s="46"/>
      <c r="H5" s="22" t="s">
        <v>123</v>
      </c>
      <c r="I5" s="31" t="s">
        <v>123</v>
      </c>
      <c r="J5" s="31" t="s">
        <v>123</v>
      </c>
      <c r="K5" s="46"/>
      <c r="L5" s="20"/>
      <c r="M5" s="153" t="s">
        <v>1374</v>
      </c>
      <c r="N5" s="145"/>
    </row>
    <row r="6">
      <c r="A6" s="33">
        <v>5.0</v>
      </c>
      <c r="B6" s="34" t="s">
        <v>142</v>
      </c>
      <c r="C6" s="141"/>
      <c r="D6" s="31" t="s">
        <v>123</v>
      </c>
      <c r="E6" s="31" t="s">
        <v>123</v>
      </c>
      <c r="F6" s="31"/>
      <c r="G6" s="31"/>
      <c r="H6" s="22" t="s">
        <v>123</v>
      </c>
      <c r="I6" s="31" t="s">
        <v>123</v>
      </c>
      <c r="J6" s="46" t="s">
        <v>123</v>
      </c>
      <c r="K6" s="31"/>
      <c r="L6" s="22"/>
      <c r="M6" s="153" t="s">
        <v>1375</v>
      </c>
      <c r="N6" s="145"/>
    </row>
    <row r="7">
      <c r="A7" s="33">
        <v>6.0</v>
      </c>
      <c r="B7" s="34" t="s">
        <v>145</v>
      </c>
      <c r="C7" s="35" t="s">
        <v>146</v>
      </c>
      <c r="D7" s="31" t="s">
        <v>123</v>
      </c>
      <c r="E7" s="31" t="s">
        <v>123</v>
      </c>
      <c r="F7" s="31"/>
      <c r="G7" s="31"/>
      <c r="H7" s="22" t="s">
        <v>123</v>
      </c>
      <c r="I7" s="31" t="s">
        <v>123</v>
      </c>
      <c r="J7" s="31" t="s">
        <v>123</v>
      </c>
      <c r="K7" s="22"/>
      <c r="L7" s="22"/>
      <c r="M7" s="153" t="s">
        <v>1376</v>
      </c>
      <c r="N7" s="145"/>
    </row>
    <row r="8">
      <c r="A8" s="33">
        <v>7.0</v>
      </c>
      <c r="B8" s="34" t="s">
        <v>148</v>
      </c>
      <c r="C8" s="138"/>
      <c r="D8" s="31" t="s">
        <v>123</v>
      </c>
      <c r="E8" s="31" t="s">
        <v>151</v>
      </c>
      <c r="F8" s="135" t="s">
        <v>1377</v>
      </c>
      <c r="G8" s="142"/>
      <c r="H8" s="31" t="s">
        <v>152</v>
      </c>
      <c r="I8" s="31" t="s">
        <v>123</v>
      </c>
      <c r="J8" s="46" t="s">
        <v>123</v>
      </c>
      <c r="K8" s="135" t="s">
        <v>423</v>
      </c>
      <c r="L8" s="271"/>
      <c r="M8" s="153" t="s">
        <v>1378</v>
      </c>
      <c r="N8" s="145"/>
    </row>
    <row r="9">
      <c r="A9" s="33">
        <v>8.0</v>
      </c>
      <c r="B9" s="34" t="s">
        <v>153</v>
      </c>
      <c r="C9" s="143"/>
      <c r="D9" s="31" t="s">
        <v>123</v>
      </c>
      <c r="E9" s="31" t="s">
        <v>123</v>
      </c>
      <c r="F9" s="31"/>
      <c r="G9" s="31"/>
      <c r="H9" s="31" t="s">
        <v>154</v>
      </c>
      <c r="I9" s="31" t="s">
        <v>123</v>
      </c>
      <c r="J9" s="31" t="s">
        <v>123</v>
      </c>
      <c r="K9" s="22"/>
      <c r="L9" s="22"/>
      <c r="M9" s="153" t="s">
        <v>1379</v>
      </c>
      <c r="N9" s="145"/>
    </row>
    <row r="10">
      <c r="A10" s="33">
        <v>9.0</v>
      </c>
      <c r="B10" s="64" t="s">
        <v>155</v>
      </c>
      <c r="C10" s="144"/>
      <c r="D10" s="31" t="s">
        <v>123</v>
      </c>
      <c r="E10" s="31" t="s">
        <v>123</v>
      </c>
      <c r="F10" s="31"/>
      <c r="G10" s="31"/>
      <c r="H10" s="22" t="s">
        <v>123</v>
      </c>
      <c r="I10" s="31" t="s">
        <v>123</v>
      </c>
      <c r="J10" s="31" t="s">
        <v>123</v>
      </c>
      <c r="K10" s="22"/>
      <c r="L10" s="22"/>
      <c r="M10" s="153" t="s">
        <v>1380</v>
      </c>
      <c r="N10" s="145"/>
    </row>
    <row r="11">
      <c r="A11" s="33">
        <v>10.0</v>
      </c>
      <c r="B11" s="34" t="s">
        <v>156</v>
      </c>
      <c r="C11" s="138"/>
      <c r="D11" s="31" t="s">
        <v>123</v>
      </c>
      <c r="E11" s="31" t="s">
        <v>123</v>
      </c>
      <c r="F11" s="31"/>
      <c r="G11" s="31"/>
      <c r="H11" s="22" t="s">
        <v>123</v>
      </c>
      <c r="I11" s="31" t="s">
        <v>123</v>
      </c>
      <c r="J11" s="46" t="s">
        <v>123</v>
      </c>
      <c r="K11" s="31"/>
      <c r="L11" s="22"/>
      <c r="M11" s="153" t="s">
        <v>1381</v>
      </c>
      <c r="N11" s="145"/>
    </row>
    <row r="12">
      <c r="A12" s="33">
        <v>11.0</v>
      </c>
      <c r="B12" s="34" t="s">
        <v>156</v>
      </c>
      <c r="C12" s="69" t="s">
        <v>158</v>
      </c>
      <c r="D12" s="31" t="s">
        <v>123</v>
      </c>
      <c r="E12" s="31" t="s">
        <v>123</v>
      </c>
      <c r="F12" s="31"/>
      <c r="G12" s="31"/>
      <c r="H12" s="22" t="s">
        <v>123</v>
      </c>
      <c r="I12" s="31" t="s">
        <v>123</v>
      </c>
      <c r="J12" s="31" t="s">
        <v>123</v>
      </c>
      <c r="K12" s="31"/>
      <c r="L12" s="22"/>
      <c r="M12" s="153" t="s">
        <v>1381</v>
      </c>
      <c r="N12" s="145"/>
    </row>
    <row r="13">
      <c r="A13" s="33">
        <v>12.0</v>
      </c>
      <c r="B13" s="34" t="s">
        <v>159</v>
      </c>
      <c r="C13" s="143"/>
      <c r="D13" s="31" t="s">
        <v>162</v>
      </c>
      <c r="E13" s="31" t="s">
        <v>123</v>
      </c>
      <c r="F13" s="31"/>
      <c r="G13" s="31"/>
      <c r="H13" s="22" t="s">
        <v>123</v>
      </c>
      <c r="I13" s="31" t="s">
        <v>123</v>
      </c>
      <c r="J13" s="46" t="s">
        <v>123</v>
      </c>
      <c r="K13" s="31"/>
      <c r="L13" s="22"/>
      <c r="M13" s="153" t="s">
        <v>1382</v>
      </c>
      <c r="N13" s="145"/>
    </row>
    <row r="14">
      <c r="A14" s="33">
        <v>13.0</v>
      </c>
      <c r="B14" s="34" t="s">
        <v>163</v>
      </c>
      <c r="C14" s="138"/>
      <c r="D14" s="31" t="s">
        <v>123</v>
      </c>
      <c r="E14" s="31" t="s">
        <v>123</v>
      </c>
      <c r="F14" s="31"/>
      <c r="G14" s="31"/>
      <c r="H14" s="22" t="s">
        <v>123</v>
      </c>
      <c r="I14" s="31" t="s">
        <v>123</v>
      </c>
      <c r="J14" s="31" t="s">
        <v>123</v>
      </c>
      <c r="K14" s="31"/>
      <c r="L14" s="22"/>
      <c r="M14" s="153" t="s">
        <v>1383</v>
      </c>
      <c r="N14" s="145"/>
    </row>
    <row r="15">
      <c r="A15" s="33">
        <v>14.0</v>
      </c>
      <c r="B15" s="75" t="s">
        <v>164</v>
      </c>
      <c r="C15" s="141"/>
      <c r="D15" s="31" t="s">
        <v>123</v>
      </c>
      <c r="E15" s="31" t="s">
        <v>123</v>
      </c>
      <c r="F15" s="31"/>
      <c r="G15" s="31"/>
      <c r="H15" s="22" t="s">
        <v>123</v>
      </c>
      <c r="I15" s="31" t="s">
        <v>123</v>
      </c>
      <c r="J15" s="46" t="s">
        <v>123</v>
      </c>
      <c r="K15" s="31"/>
      <c r="L15" s="22"/>
      <c r="M15" s="153" t="s">
        <v>795</v>
      </c>
      <c r="N15" s="145"/>
    </row>
    <row r="16">
      <c r="A16" s="33">
        <v>15.0</v>
      </c>
      <c r="B16" s="34" t="s">
        <v>166</v>
      </c>
      <c r="C16" s="35" t="s">
        <v>167</v>
      </c>
      <c r="D16" s="31" t="s">
        <v>123</v>
      </c>
      <c r="E16" s="31" t="s">
        <v>123</v>
      </c>
      <c r="F16" s="142"/>
      <c r="G16" s="142"/>
      <c r="H16" s="31" t="s">
        <v>170</v>
      </c>
      <c r="I16" s="31" t="s">
        <v>171</v>
      </c>
      <c r="J16" s="31" t="s">
        <v>123</v>
      </c>
      <c r="K16" s="135" t="s">
        <v>461</v>
      </c>
      <c r="L16" s="271"/>
      <c r="M16" s="153" t="s">
        <v>461</v>
      </c>
      <c r="N16" s="37"/>
    </row>
    <row r="17">
      <c r="A17" s="33">
        <v>16.0</v>
      </c>
      <c r="B17" s="34" t="s">
        <v>166</v>
      </c>
      <c r="C17" s="35" t="s">
        <v>172</v>
      </c>
      <c r="D17" s="31" t="s">
        <v>123</v>
      </c>
      <c r="E17" s="31" t="s">
        <v>173</v>
      </c>
      <c r="F17" s="135" t="s">
        <v>1155</v>
      </c>
      <c r="G17" s="142"/>
      <c r="H17" s="31" t="s">
        <v>174</v>
      </c>
      <c r="I17" s="31" t="s">
        <v>123</v>
      </c>
      <c r="J17" s="31" t="s">
        <v>123</v>
      </c>
      <c r="K17" s="135" t="s">
        <v>1036</v>
      </c>
      <c r="L17" s="271"/>
      <c r="M17" s="153" t="s">
        <v>461</v>
      </c>
      <c r="N17" s="37"/>
    </row>
    <row r="18">
      <c r="A18" s="33">
        <v>17.0</v>
      </c>
      <c r="B18" s="64" t="s">
        <v>175</v>
      </c>
      <c r="C18" s="141"/>
      <c r="D18" s="31" t="s">
        <v>178</v>
      </c>
      <c r="E18" s="31" t="s">
        <v>179</v>
      </c>
      <c r="F18" s="135" t="s">
        <v>1384</v>
      </c>
      <c r="G18" s="142"/>
      <c r="H18" s="31" t="s">
        <v>180</v>
      </c>
      <c r="I18" s="31" t="s">
        <v>181</v>
      </c>
      <c r="J18" s="31" t="s">
        <v>123</v>
      </c>
      <c r="K18" s="135" t="s">
        <v>1385</v>
      </c>
      <c r="L18" s="135" t="s">
        <v>1384</v>
      </c>
      <c r="M18" s="37"/>
      <c r="N18" s="37"/>
    </row>
    <row r="19">
      <c r="A19" s="33">
        <v>18.0</v>
      </c>
      <c r="B19" s="34" t="s">
        <v>182</v>
      </c>
      <c r="C19" s="141"/>
      <c r="D19" s="31" t="s">
        <v>162</v>
      </c>
      <c r="E19" s="31" t="s">
        <v>123</v>
      </c>
      <c r="F19" s="31"/>
      <c r="G19" s="31"/>
      <c r="H19" s="31" t="s">
        <v>184</v>
      </c>
      <c r="I19" s="31" t="s">
        <v>123</v>
      </c>
      <c r="J19" s="46" t="s">
        <v>123</v>
      </c>
      <c r="K19" s="135" t="s">
        <v>1158</v>
      </c>
      <c r="L19" s="22"/>
      <c r="M19" s="153" t="s">
        <v>1386</v>
      </c>
      <c r="N19" s="145"/>
    </row>
    <row r="20">
      <c r="A20" s="33">
        <v>19.0</v>
      </c>
      <c r="B20" s="34" t="s">
        <v>185</v>
      </c>
      <c r="C20" s="141"/>
      <c r="D20" s="31" t="s">
        <v>123</v>
      </c>
      <c r="E20" s="31" t="s">
        <v>187</v>
      </c>
      <c r="F20" s="142"/>
      <c r="G20" s="142"/>
      <c r="H20" s="22" t="s">
        <v>123</v>
      </c>
      <c r="I20" s="31" t="s">
        <v>123</v>
      </c>
      <c r="J20" s="46" t="s">
        <v>123</v>
      </c>
      <c r="K20" s="142"/>
      <c r="L20" s="271"/>
      <c r="M20" s="153" t="s">
        <v>1161</v>
      </c>
      <c r="N20" s="153" t="s">
        <v>1387</v>
      </c>
    </row>
    <row r="21">
      <c r="A21" s="33">
        <v>20.0</v>
      </c>
      <c r="B21" s="12" t="s">
        <v>188</v>
      </c>
      <c r="C21" s="141"/>
      <c r="D21" s="31" t="s">
        <v>123</v>
      </c>
      <c r="E21" s="31" t="s">
        <v>123</v>
      </c>
      <c r="F21" s="142"/>
      <c r="G21" s="142"/>
      <c r="H21" s="22" t="s">
        <v>123</v>
      </c>
      <c r="I21" s="31" t="s">
        <v>123</v>
      </c>
      <c r="J21" s="31" t="s">
        <v>123</v>
      </c>
      <c r="K21" s="142"/>
      <c r="L21" s="271"/>
      <c r="M21" s="37"/>
      <c r="N21" s="37"/>
    </row>
    <row r="22">
      <c r="A22" s="33">
        <v>21.0</v>
      </c>
      <c r="B22" s="34" t="s">
        <v>190</v>
      </c>
      <c r="C22" s="69" t="s">
        <v>191</v>
      </c>
      <c r="D22" s="31" t="s">
        <v>193</v>
      </c>
      <c r="E22" s="31" t="s">
        <v>194</v>
      </c>
      <c r="F22" s="135" t="s">
        <v>1388</v>
      </c>
      <c r="G22" s="135" t="s">
        <v>1044</v>
      </c>
      <c r="H22" s="31" t="s">
        <v>180</v>
      </c>
      <c r="I22" s="31" t="s">
        <v>123</v>
      </c>
      <c r="J22" s="31" t="s">
        <v>123</v>
      </c>
      <c r="K22" s="135" t="s">
        <v>1388</v>
      </c>
      <c r="L22" s="271"/>
      <c r="M22" s="153" t="s">
        <v>1044</v>
      </c>
      <c r="N22" s="153" t="s">
        <v>1388</v>
      </c>
    </row>
    <row r="23">
      <c r="A23" s="33">
        <v>22.0</v>
      </c>
      <c r="B23" s="34" t="s">
        <v>195</v>
      </c>
      <c r="C23" s="143"/>
      <c r="D23" s="31" t="s">
        <v>123</v>
      </c>
      <c r="E23" s="31" t="s">
        <v>123</v>
      </c>
      <c r="F23" s="31"/>
      <c r="G23" s="31"/>
      <c r="H23" s="22" t="s">
        <v>123</v>
      </c>
      <c r="I23" s="31" t="s">
        <v>123</v>
      </c>
      <c r="J23" s="31" t="s">
        <v>123</v>
      </c>
      <c r="K23" s="31"/>
      <c r="L23" s="22"/>
      <c r="M23" s="153" t="s">
        <v>1389</v>
      </c>
      <c r="N23" s="145"/>
    </row>
    <row r="24">
      <c r="A24" s="33">
        <v>23.0</v>
      </c>
      <c r="B24" s="34" t="s">
        <v>198</v>
      </c>
      <c r="C24" s="35" t="s">
        <v>199</v>
      </c>
      <c r="D24" s="31" t="s">
        <v>123</v>
      </c>
      <c r="E24" s="31" t="s">
        <v>123</v>
      </c>
      <c r="F24" s="31"/>
      <c r="G24" s="31"/>
      <c r="H24" s="22" t="s">
        <v>123</v>
      </c>
      <c r="I24" s="31" t="s">
        <v>123</v>
      </c>
      <c r="J24" s="46" t="s">
        <v>123</v>
      </c>
      <c r="K24" s="31"/>
      <c r="L24" s="22"/>
      <c r="M24" s="153" t="s">
        <v>1390</v>
      </c>
      <c r="N24" s="145"/>
    </row>
    <row r="25">
      <c r="A25" s="33">
        <v>24.0</v>
      </c>
      <c r="B25" s="34" t="s">
        <v>202</v>
      </c>
      <c r="C25" s="35" t="s">
        <v>203</v>
      </c>
      <c r="D25" s="31" t="s">
        <v>123</v>
      </c>
      <c r="E25" s="31" t="s">
        <v>123</v>
      </c>
      <c r="F25" s="31"/>
      <c r="G25" s="31"/>
      <c r="H25" s="22" t="s">
        <v>123</v>
      </c>
      <c r="I25" s="31" t="s">
        <v>123</v>
      </c>
      <c r="J25" s="31" t="s">
        <v>123</v>
      </c>
      <c r="K25" s="31"/>
      <c r="L25" s="31"/>
      <c r="M25" s="154"/>
      <c r="N25" s="145"/>
    </row>
    <row r="26">
      <c r="A26" s="33">
        <v>25.0</v>
      </c>
      <c r="B26" s="34" t="s">
        <v>204</v>
      </c>
      <c r="C26" s="141"/>
      <c r="D26" s="31" t="s">
        <v>206</v>
      </c>
      <c r="E26" s="31" t="s">
        <v>123</v>
      </c>
      <c r="F26" s="31"/>
      <c r="G26" s="31"/>
      <c r="H26" s="22" t="s">
        <v>207</v>
      </c>
      <c r="I26" s="31" t="s">
        <v>208</v>
      </c>
      <c r="J26" s="31" t="s">
        <v>123</v>
      </c>
      <c r="K26" s="135" t="s">
        <v>576</v>
      </c>
      <c r="L26" s="22"/>
      <c r="M26" s="153" t="s">
        <v>1391</v>
      </c>
      <c r="N26" s="145"/>
    </row>
    <row r="27">
      <c r="A27" s="33">
        <v>26.0</v>
      </c>
      <c r="B27" s="34" t="s">
        <v>209</v>
      </c>
      <c r="C27" s="141"/>
      <c r="D27" s="31" t="s">
        <v>210</v>
      </c>
      <c r="E27" s="31" t="s">
        <v>123</v>
      </c>
      <c r="F27" s="135" t="s">
        <v>1167</v>
      </c>
      <c r="G27" s="31"/>
      <c r="H27" s="22" t="s">
        <v>123</v>
      </c>
      <c r="I27" s="31" t="s">
        <v>123</v>
      </c>
      <c r="J27" s="46" t="s">
        <v>123</v>
      </c>
      <c r="K27" s="22"/>
      <c r="L27" s="22"/>
      <c r="M27" s="153" t="s">
        <v>1376</v>
      </c>
      <c r="N27" s="145"/>
    </row>
    <row r="28">
      <c r="A28" s="33">
        <v>27.0</v>
      </c>
      <c r="B28" s="34" t="s">
        <v>211</v>
      </c>
      <c r="C28" s="141"/>
      <c r="D28" s="31" t="s">
        <v>123</v>
      </c>
      <c r="E28" s="31" t="s">
        <v>123</v>
      </c>
      <c r="F28" s="31"/>
      <c r="G28" s="31"/>
      <c r="H28" s="22" t="s">
        <v>123</v>
      </c>
      <c r="I28" s="31" t="s">
        <v>123</v>
      </c>
      <c r="J28" s="31" t="s">
        <v>123</v>
      </c>
      <c r="K28" s="31"/>
      <c r="L28" s="31"/>
      <c r="M28" s="153" t="s">
        <v>1392</v>
      </c>
      <c r="N28" s="145"/>
    </row>
    <row r="29">
      <c r="A29" s="33">
        <v>28.0</v>
      </c>
      <c r="B29" s="34" t="s">
        <v>213</v>
      </c>
      <c r="C29" s="141"/>
      <c r="D29" s="31" t="s">
        <v>123</v>
      </c>
      <c r="E29" s="31" t="s">
        <v>123</v>
      </c>
      <c r="F29" s="31"/>
      <c r="G29" s="31"/>
      <c r="H29" s="22" t="s">
        <v>123</v>
      </c>
      <c r="I29" s="31" t="s">
        <v>123</v>
      </c>
      <c r="J29" s="46" t="s">
        <v>123</v>
      </c>
      <c r="K29" s="22"/>
      <c r="L29" s="22"/>
      <c r="M29" s="153" t="s">
        <v>819</v>
      </c>
      <c r="N29" s="145"/>
    </row>
    <row r="30">
      <c r="A30" s="33">
        <v>29.0</v>
      </c>
      <c r="B30" s="34" t="s">
        <v>215</v>
      </c>
      <c r="C30" s="35" t="s">
        <v>216</v>
      </c>
      <c r="D30" s="31" t="s">
        <v>218</v>
      </c>
      <c r="E30" s="31" t="s">
        <v>219</v>
      </c>
      <c r="F30" s="135" t="s">
        <v>823</v>
      </c>
      <c r="G30" s="142"/>
      <c r="H30" s="22" t="s">
        <v>123</v>
      </c>
      <c r="I30" s="31" t="s">
        <v>123</v>
      </c>
      <c r="J30" s="31" t="s">
        <v>220</v>
      </c>
      <c r="K30" s="31"/>
      <c r="L30" s="31"/>
      <c r="M30" s="37"/>
      <c r="N30" s="145"/>
    </row>
    <row r="31">
      <c r="A31" s="33">
        <v>30.0</v>
      </c>
      <c r="B31" s="34" t="s">
        <v>221</v>
      </c>
      <c r="C31" s="35" t="s">
        <v>222</v>
      </c>
      <c r="D31" s="31" t="s">
        <v>218</v>
      </c>
      <c r="E31" s="31" t="s">
        <v>224</v>
      </c>
      <c r="F31" s="135" t="s">
        <v>823</v>
      </c>
      <c r="G31" s="142"/>
      <c r="H31" s="22" t="s">
        <v>123</v>
      </c>
      <c r="I31" s="31" t="s">
        <v>123</v>
      </c>
      <c r="J31" s="31" t="s">
        <v>220</v>
      </c>
      <c r="K31" s="31"/>
      <c r="L31" s="31"/>
      <c r="M31" s="37"/>
      <c r="N31" s="145"/>
    </row>
    <row r="32">
      <c r="A32" s="33">
        <v>31.0</v>
      </c>
      <c r="B32" s="34" t="s">
        <v>225</v>
      </c>
      <c r="C32" s="141"/>
      <c r="D32" s="31" t="s">
        <v>123</v>
      </c>
      <c r="E32" s="31" t="s">
        <v>123</v>
      </c>
      <c r="F32" s="142"/>
      <c r="G32" s="142"/>
      <c r="H32" s="31" t="s">
        <v>227</v>
      </c>
      <c r="I32" s="31" t="s">
        <v>123</v>
      </c>
      <c r="J32" s="31" t="s">
        <v>228</v>
      </c>
      <c r="K32" s="31"/>
      <c r="L32" s="31"/>
      <c r="M32" s="153" t="s">
        <v>1057</v>
      </c>
      <c r="N32" s="145"/>
    </row>
    <row r="33">
      <c r="A33" s="33">
        <v>32.0</v>
      </c>
      <c r="B33" s="34" t="s">
        <v>229</v>
      </c>
      <c r="C33" s="141"/>
      <c r="D33" s="31" t="s">
        <v>231</v>
      </c>
      <c r="E33" s="31" t="s">
        <v>232</v>
      </c>
      <c r="F33" s="135" t="s">
        <v>527</v>
      </c>
      <c r="G33" s="31"/>
      <c r="H33" s="31" t="s">
        <v>233</v>
      </c>
      <c r="I33" s="31" t="s">
        <v>123</v>
      </c>
      <c r="J33" s="31" t="s">
        <v>123</v>
      </c>
      <c r="K33" s="135" t="s">
        <v>527</v>
      </c>
      <c r="L33" s="31"/>
      <c r="M33" s="153" t="s">
        <v>1393</v>
      </c>
      <c r="N33" s="145"/>
    </row>
    <row r="34">
      <c r="A34" s="33">
        <v>33.0</v>
      </c>
      <c r="B34" s="34" t="s">
        <v>234</v>
      </c>
      <c r="C34" s="141"/>
      <c r="D34" s="31" t="s">
        <v>123</v>
      </c>
      <c r="E34" s="31" t="s">
        <v>123</v>
      </c>
      <c r="F34" s="142"/>
      <c r="G34" s="142"/>
      <c r="H34" s="31" t="s">
        <v>236</v>
      </c>
      <c r="I34" s="31" t="s">
        <v>237</v>
      </c>
      <c r="J34" s="31" t="s">
        <v>238</v>
      </c>
      <c r="K34" s="31"/>
      <c r="L34" s="31"/>
      <c r="M34" s="153" t="s">
        <v>532</v>
      </c>
      <c r="N34" s="145"/>
    </row>
    <row r="35">
      <c r="A35" s="33">
        <v>34.0</v>
      </c>
      <c r="B35" s="34" t="s">
        <v>239</v>
      </c>
      <c r="C35" s="89" t="s">
        <v>240</v>
      </c>
      <c r="D35" s="31" t="s">
        <v>123</v>
      </c>
      <c r="E35" s="31" t="s">
        <v>123</v>
      </c>
      <c r="F35" s="31"/>
      <c r="G35" s="31"/>
      <c r="H35" s="22" t="s">
        <v>123</v>
      </c>
      <c r="I35" s="31" t="s">
        <v>123</v>
      </c>
      <c r="J35" s="31" t="s">
        <v>123</v>
      </c>
      <c r="K35" s="22"/>
      <c r="L35" s="22"/>
      <c r="M35" s="153" t="s">
        <v>1394</v>
      </c>
      <c r="N35" s="145"/>
    </row>
    <row r="36">
      <c r="A36" s="33">
        <v>35.0</v>
      </c>
      <c r="B36" s="34" t="s">
        <v>239</v>
      </c>
      <c r="C36" s="89" t="s">
        <v>240</v>
      </c>
      <c r="D36" s="31" t="s">
        <v>123</v>
      </c>
      <c r="E36" s="31" t="s">
        <v>123</v>
      </c>
      <c r="F36" s="31"/>
      <c r="G36" s="31"/>
      <c r="H36" s="22" t="s">
        <v>123</v>
      </c>
      <c r="I36" s="31" t="s">
        <v>123</v>
      </c>
      <c r="J36" s="31" t="s">
        <v>123</v>
      </c>
      <c r="K36" s="22"/>
      <c r="L36" s="22"/>
      <c r="M36" s="153" t="s">
        <v>1394</v>
      </c>
      <c r="N36" s="145"/>
    </row>
    <row r="37">
      <c r="A37" s="33">
        <v>36.0</v>
      </c>
      <c r="B37" s="34" t="s">
        <v>243</v>
      </c>
      <c r="C37" s="141"/>
      <c r="D37" s="31" t="s">
        <v>244</v>
      </c>
      <c r="E37" s="31" t="s">
        <v>245</v>
      </c>
      <c r="F37" s="135" t="s">
        <v>831</v>
      </c>
      <c r="G37" s="142"/>
      <c r="H37" s="22" t="s">
        <v>246</v>
      </c>
      <c r="I37" s="22" t="s">
        <v>123</v>
      </c>
      <c r="J37" s="31" t="s">
        <v>123</v>
      </c>
      <c r="K37" s="22"/>
      <c r="L37" s="22"/>
      <c r="M37" s="153" t="s">
        <v>541</v>
      </c>
      <c r="N37" s="37"/>
    </row>
    <row r="38">
      <c r="A38" s="33">
        <v>37.0</v>
      </c>
      <c r="B38" s="34" t="s">
        <v>247</v>
      </c>
      <c r="C38" s="143"/>
      <c r="D38" s="31" t="s">
        <v>123</v>
      </c>
      <c r="E38" s="31" t="s">
        <v>123</v>
      </c>
      <c r="F38" s="31"/>
      <c r="G38" s="31"/>
      <c r="H38" s="22" t="s">
        <v>123</v>
      </c>
      <c r="I38" s="31" t="s">
        <v>123</v>
      </c>
      <c r="J38" s="46" t="s">
        <v>123</v>
      </c>
      <c r="K38" s="22"/>
      <c r="L38" s="22"/>
      <c r="M38" s="153" t="s">
        <v>1395</v>
      </c>
      <c r="N38" s="145"/>
    </row>
    <row r="39">
      <c r="A39" s="33">
        <v>38.0</v>
      </c>
      <c r="B39" s="34" t="s">
        <v>250</v>
      </c>
      <c r="C39" s="35" t="s">
        <v>251</v>
      </c>
      <c r="D39" s="31" t="s">
        <v>252</v>
      </c>
      <c r="E39" s="31" t="s">
        <v>253</v>
      </c>
      <c r="F39" s="135" t="s">
        <v>835</v>
      </c>
      <c r="G39" s="142"/>
      <c r="H39" s="31" t="s">
        <v>254</v>
      </c>
      <c r="I39" s="31" t="s">
        <v>255</v>
      </c>
      <c r="J39" s="31" t="s">
        <v>123</v>
      </c>
      <c r="K39" s="271"/>
      <c r="L39" s="271"/>
      <c r="M39" s="37"/>
      <c r="N39" s="145"/>
    </row>
    <row r="40">
      <c r="A40" s="33">
        <v>39.0</v>
      </c>
      <c r="B40" s="34" t="s">
        <v>256</v>
      </c>
      <c r="C40" s="35" t="s">
        <v>257</v>
      </c>
      <c r="D40" s="31" t="s">
        <v>252</v>
      </c>
      <c r="E40" s="31" t="s">
        <v>253</v>
      </c>
      <c r="F40" s="135" t="s">
        <v>835</v>
      </c>
      <c r="G40" s="142"/>
      <c r="H40" s="31" t="s">
        <v>254</v>
      </c>
      <c r="I40" s="31" t="s">
        <v>258</v>
      </c>
      <c r="J40" s="31" t="s">
        <v>123</v>
      </c>
      <c r="K40" s="271"/>
      <c r="L40" s="271"/>
      <c r="M40" s="37"/>
      <c r="N40" s="145"/>
    </row>
    <row r="41">
      <c r="A41" s="33">
        <v>40.0</v>
      </c>
      <c r="B41" s="34" t="s">
        <v>259</v>
      </c>
      <c r="C41" s="149"/>
      <c r="D41" s="31" t="s">
        <v>262</v>
      </c>
      <c r="E41" s="31" t="s">
        <v>263</v>
      </c>
      <c r="F41" s="135" t="s">
        <v>1323</v>
      </c>
      <c r="G41" s="31"/>
      <c r="H41" s="22" t="s">
        <v>123</v>
      </c>
      <c r="I41" s="31" t="s">
        <v>123</v>
      </c>
      <c r="J41" s="31" t="s">
        <v>123</v>
      </c>
      <c r="K41" s="22"/>
      <c r="L41" s="22"/>
      <c r="M41" s="153" t="s">
        <v>1376</v>
      </c>
      <c r="N41" s="145"/>
    </row>
    <row r="42">
      <c r="A42" s="33">
        <v>41.0</v>
      </c>
      <c r="B42" s="34" t="s">
        <v>264</v>
      </c>
      <c r="C42" s="144"/>
      <c r="D42" s="31" t="s">
        <v>123</v>
      </c>
      <c r="E42" s="31" t="s">
        <v>123</v>
      </c>
      <c r="F42" s="31"/>
      <c r="G42" s="31"/>
      <c r="H42" s="22" t="s">
        <v>123</v>
      </c>
      <c r="I42" s="31" t="s">
        <v>123</v>
      </c>
      <c r="J42" s="31" t="s">
        <v>123</v>
      </c>
      <c r="K42" s="22"/>
      <c r="L42" s="22"/>
      <c r="M42" s="153" t="s">
        <v>1396</v>
      </c>
      <c r="N42" s="145"/>
    </row>
    <row r="43">
      <c r="A43" s="33">
        <v>42.0</v>
      </c>
      <c r="B43" s="34" t="s">
        <v>267</v>
      </c>
      <c r="C43" s="144"/>
      <c r="D43" s="31" t="s">
        <v>123</v>
      </c>
      <c r="E43" s="31" t="s">
        <v>123</v>
      </c>
      <c r="F43" s="31"/>
      <c r="G43" s="31"/>
      <c r="H43" s="22" t="s">
        <v>123</v>
      </c>
      <c r="I43" s="31" t="s">
        <v>123</v>
      </c>
      <c r="J43" s="31" t="s">
        <v>123</v>
      </c>
      <c r="K43" s="22"/>
      <c r="L43" s="22"/>
      <c r="M43" s="153" t="s">
        <v>1397</v>
      </c>
      <c r="N43" s="145"/>
    </row>
    <row r="44">
      <c r="A44" s="33">
        <v>43.0</v>
      </c>
      <c r="B44" s="34" t="s">
        <v>269</v>
      </c>
      <c r="C44" s="144"/>
      <c r="D44" s="31" t="s">
        <v>123</v>
      </c>
      <c r="E44" s="31" t="s">
        <v>123</v>
      </c>
      <c r="F44" s="31"/>
      <c r="G44" s="31"/>
      <c r="H44" s="22" t="s">
        <v>123</v>
      </c>
      <c r="I44" s="31" t="s">
        <v>123</v>
      </c>
      <c r="J44" s="46" t="s">
        <v>123</v>
      </c>
      <c r="K44" s="22"/>
      <c r="L44" s="22"/>
      <c r="M44" s="153" t="s">
        <v>1398</v>
      </c>
      <c r="N44" s="145"/>
    </row>
    <row r="45">
      <c r="A45" s="33">
        <v>44.0</v>
      </c>
      <c r="B45" s="34" t="s">
        <v>271</v>
      </c>
      <c r="C45" s="97" t="s">
        <v>272</v>
      </c>
      <c r="D45" s="31" t="s">
        <v>123</v>
      </c>
      <c r="E45" s="31" t="s">
        <v>123</v>
      </c>
      <c r="F45" s="46"/>
      <c r="G45" s="46"/>
      <c r="H45" s="22" t="s">
        <v>123</v>
      </c>
      <c r="I45" s="31" t="s">
        <v>123</v>
      </c>
      <c r="J45" s="31" t="s">
        <v>123</v>
      </c>
      <c r="K45" s="20"/>
      <c r="L45" s="20"/>
      <c r="M45" s="153" t="s">
        <v>1376</v>
      </c>
      <c r="N45" s="145"/>
    </row>
    <row r="46">
      <c r="A46" s="33">
        <v>45.0</v>
      </c>
      <c r="B46" s="34" t="s">
        <v>275</v>
      </c>
      <c r="C46" s="35" t="s">
        <v>276</v>
      </c>
      <c r="D46" s="31" t="s">
        <v>123</v>
      </c>
      <c r="E46" s="31" t="s">
        <v>123</v>
      </c>
      <c r="F46" s="46"/>
      <c r="G46" s="46"/>
      <c r="H46" s="22" t="s">
        <v>207</v>
      </c>
      <c r="I46" s="31" t="s">
        <v>208</v>
      </c>
      <c r="J46" s="46" t="s">
        <v>123</v>
      </c>
      <c r="K46" s="139" t="s">
        <v>576</v>
      </c>
      <c r="L46" s="20"/>
      <c r="M46" s="153" t="s">
        <v>1376</v>
      </c>
      <c r="N46" s="145"/>
    </row>
    <row r="47">
      <c r="A47" s="33">
        <v>46.0</v>
      </c>
      <c r="B47" s="34" t="s">
        <v>275</v>
      </c>
      <c r="C47" s="35" t="s">
        <v>277</v>
      </c>
      <c r="D47" s="31" t="s">
        <v>123</v>
      </c>
      <c r="E47" s="31" t="s">
        <v>123</v>
      </c>
      <c r="F47" s="31"/>
      <c r="G47" s="31"/>
      <c r="H47" s="22" t="s">
        <v>123</v>
      </c>
      <c r="I47" s="31" t="s">
        <v>123</v>
      </c>
      <c r="J47" s="31" t="s">
        <v>123</v>
      </c>
      <c r="K47" s="22"/>
      <c r="L47" s="22"/>
      <c r="M47" s="153" t="s">
        <v>1399</v>
      </c>
      <c r="N47" s="145"/>
    </row>
    <row r="48">
      <c r="A48" s="33">
        <v>47.0</v>
      </c>
      <c r="B48" s="64" t="s">
        <v>280</v>
      </c>
      <c r="C48" s="35" t="s">
        <v>281</v>
      </c>
      <c r="D48" s="31" t="s">
        <v>162</v>
      </c>
      <c r="E48" s="31" t="s">
        <v>123</v>
      </c>
      <c r="F48" s="135" t="s">
        <v>1400</v>
      </c>
      <c r="G48" s="142"/>
      <c r="H48" s="22" t="s">
        <v>123</v>
      </c>
      <c r="I48" s="31" t="s">
        <v>123</v>
      </c>
      <c r="J48" s="31" t="s">
        <v>123</v>
      </c>
      <c r="K48" s="271"/>
      <c r="L48" s="271"/>
      <c r="M48" s="37"/>
      <c r="N48" s="145"/>
    </row>
    <row r="49">
      <c r="A49" s="33">
        <v>48.0</v>
      </c>
      <c r="B49" s="34" t="s">
        <v>283</v>
      </c>
      <c r="C49" s="69" t="s">
        <v>284</v>
      </c>
      <c r="D49" s="31" t="s">
        <v>162</v>
      </c>
      <c r="E49" s="31" t="s">
        <v>287</v>
      </c>
      <c r="F49" s="135" t="s">
        <v>1401</v>
      </c>
      <c r="G49" s="31"/>
      <c r="H49" s="22" t="s">
        <v>123</v>
      </c>
      <c r="I49" s="31" t="s">
        <v>123</v>
      </c>
      <c r="J49" s="31" t="s">
        <v>123</v>
      </c>
      <c r="K49" s="22"/>
      <c r="L49" s="22"/>
      <c r="M49" s="153" t="s">
        <v>1086</v>
      </c>
      <c r="N49" s="145"/>
    </row>
    <row r="50">
      <c r="A50" s="33">
        <v>49.0</v>
      </c>
      <c r="B50" s="34" t="s">
        <v>288</v>
      </c>
      <c r="C50" s="69" t="s">
        <v>199</v>
      </c>
      <c r="D50" s="31" t="s">
        <v>123</v>
      </c>
      <c r="E50" s="31" t="s">
        <v>290</v>
      </c>
      <c r="F50" s="135" t="s">
        <v>1402</v>
      </c>
      <c r="G50" s="135" t="s">
        <v>1403</v>
      </c>
      <c r="H50" s="31" t="s">
        <v>291</v>
      </c>
      <c r="I50" s="31" t="s">
        <v>292</v>
      </c>
      <c r="J50" s="46" t="s">
        <v>123</v>
      </c>
      <c r="K50" s="135" t="s">
        <v>1404</v>
      </c>
      <c r="L50" s="22"/>
      <c r="M50" s="153" t="s">
        <v>1405</v>
      </c>
      <c r="N50" s="145"/>
    </row>
    <row r="51">
      <c r="A51" s="33">
        <v>50.0</v>
      </c>
      <c r="B51" s="34" t="s">
        <v>293</v>
      </c>
      <c r="C51" s="69" t="s">
        <v>203</v>
      </c>
      <c r="D51" s="31" t="s">
        <v>123</v>
      </c>
      <c r="E51" s="31" t="s">
        <v>290</v>
      </c>
      <c r="F51" s="135" t="s">
        <v>1402</v>
      </c>
      <c r="G51" s="135" t="s">
        <v>1403</v>
      </c>
      <c r="H51" s="31" t="s">
        <v>291</v>
      </c>
      <c r="I51" s="31" t="s">
        <v>292</v>
      </c>
      <c r="J51" s="31" t="s">
        <v>123</v>
      </c>
      <c r="K51" s="135" t="s">
        <v>1404</v>
      </c>
      <c r="L51" s="22"/>
      <c r="M51" s="153" t="s">
        <v>1376</v>
      </c>
      <c r="N51" s="145"/>
    </row>
    <row r="52">
      <c r="A52" s="33">
        <v>51.0</v>
      </c>
      <c r="B52" s="34" t="s">
        <v>294</v>
      </c>
      <c r="C52" s="141"/>
      <c r="D52" s="31" t="s">
        <v>162</v>
      </c>
      <c r="E52" s="31" t="s">
        <v>297</v>
      </c>
      <c r="F52" s="135" t="s">
        <v>1348</v>
      </c>
      <c r="G52" s="31"/>
      <c r="H52" s="22" t="s">
        <v>123</v>
      </c>
      <c r="I52" s="31" t="s">
        <v>123</v>
      </c>
      <c r="J52" s="31" t="s">
        <v>123</v>
      </c>
      <c r="K52" s="22"/>
      <c r="L52" s="22"/>
      <c r="M52" s="153" t="s">
        <v>1406</v>
      </c>
      <c r="N52" s="145"/>
    </row>
    <row r="53">
      <c r="A53" s="33">
        <v>52.0</v>
      </c>
      <c r="B53" s="34" t="s">
        <v>298</v>
      </c>
      <c r="C53" s="138"/>
      <c r="D53" s="31" t="s">
        <v>123</v>
      </c>
      <c r="E53" s="31" t="s">
        <v>123</v>
      </c>
      <c r="F53" s="31"/>
      <c r="G53" s="31"/>
      <c r="H53" s="22" t="s">
        <v>123</v>
      </c>
      <c r="I53" s="31" t="s">
        <v>123</v>
      </c>
      <c r="J53" s="46" t="s">
        <v>123</v>
      </c>
      <c r="K53" s="22"/>
      <c r="L53" s="22"/>
      <c r="M53" s="153" t="s">
        <v>1407</v>
      </c>
      <c r="N53" s="145"/>
    </row>
    <row r="54">
      <c r="A54" s="33">
        <v>53.0</v>
      </c>
      <c r="B54" s="34" t="s">
        <v>300</v>
      </c>
      <c r="C54" s="143"/>
      <c r="D54" s="31" t="s">
        <v>123</v>
      </c>
      <c r="E54" s="31" t="s">
        <v>123</v>
      </c>
      <c r="F54" s="31"/>
      <c r="G54" s="31"/>
      <c r="H54" s="22" t="s">
        <v>123</v>
      </c>
      <c r="I54" s="31" t="s">
        <v>123</v>
      </c>
      <c r="J54" s="31" t="s">
        <v>123</v>
      </c>
      <c r="K54" s="22"/>
      <c r="L54" s="22"/>
      <c r="M54" s="153" t="s">
        <v>1408</v>
      </c>
      <c r="N54" s="145"/>
    </row>
    <row r="55">
      <c r="A55" s="33">
        <v>54.0</v>
      </c>
      <c r="B55" s="34" t="s">
        <v>303</v>
      </c>
      <c r="C55" s="89" t="s">
        <v>304</v>
      </c>
      <c r="D55" s="31" t="s">
        <v>123</v>
      </c>
      <c r="E55" s="31" t="s">
        <v>123</v>
      </c>
      <c r="F55" s="31"/>
      <c r="G55" s="31"/>
      <c r="H55" s="31" t="s">
        <v>305</v>
      </c>
      <c r="I55" s="31" t="s">
        <v>123</v>
      </c>
      <c r="J55" s="31" t="s">
        <v>306</v>
      </c>
      <c r="K55" s="135" t="s">
        <v>609</v>
      </c>
      <c r="L55" s="22"/>
      <c r="M55" s="153" t="s">
        <v>1409</v>
      </c>
      <c r="N55" s="145"/>
    </row>
    <row r="56">
      <c r="A56" s="33">
        <v>55.0</v>
      </c>
      <c r="B56" s="34" t="s">
        <v>307</v>
      </c>
      <c r="C56" s="141"/>
      <c r="D56" s="31" t="s">
        <v>123</v>
      </c>
      <c r="E56" s="31" t="s">
        <v>310</v>
      </c>
      <c r="F56" s="135" t="s">
        <v>1357</v>
      </c>
      <c r="G56" s="142"/>
      <c r="H56" s="22" t="s">
        <v>123</v>
      </c>
      <c r="I56" s="31" t="s">
        <v>123</v>
      </c>
      <c r="J56" s="31" t="s">
        <v>123</v>
      </c>
      <c r="K56" s="271"/>
      <c r="L56" s="271"/>
      <c r="M56" s="153" t="s">
        <v>615</v>
      </c>
      <c r="N56" s="153" t="s">
        <v>615</v>
      </c>
    </row>
    <row r="57">
      <c r="A57" s="33">
        <v>56.0</v>
      </c>
      <c r="B57" s="34" t="s">
        <v>311</v>
      </c>
      <c r="C57" s="138"/>
      <c r="D57" s="31" t="s">
        <v>123</v>
      </c>
      <c r="E57" s="31" t="s">
        <v>123</v>
      </c>
      <c r="F57" s="142"/>
      <c r="G57" s="142"/>
      <c r="H57" s="22" t="s">
        <v>123</v>
      </c>
      <c r="I57" s="31" t="s">
        <v>123</v>
      </c>
      <c r="J57" s="31" t="s">
        <v>123</v>
      </c>
      <c r="K57" s="271"/>
      <c r="L57" s="271"/>
      <c r="M57" s="37"/>
      <c r="N57" s="37"/>
    </row>
    <row r="58">
      <c r="A58" s="33">
        <v>57.0</v>
      </c>
      <c r="B58" s="34" t="s">
        <v>314</v>
      </c>
      <c r="C58" s="35" t="s">
        <v>315</v>
      </c>
      <c r="D58" s="31" t="s">
        <v>317</v>
      </c>
      <c r="E58" s="31" t="s">
        <v>318</v>
      </c>
      <c r="F58" s="135" t="s">
        <v>1410</v>
      </c>
      <c r="G58" s="142"/>
      <c r="H58" s="22" t="s">
        <v>123</v>
      </c>
      <c r="I58" s="31" t="s">
        <v>123</v>
      </c>
      <c r="J58" s="31" t="s">
        <v>123</v>
      </c>
      <c r="K58" s="271"/>
      <c r="L58" s="271"/>
      <c r="M58" s="153" t="s">
        <v>1411</v>
      </c>
      <c r="N58" s="145"/>
    </row>
    <row r="59">
      <c r="A59" s="33">
        <v>58.0</v>
      </c>
      <c r="B59" s="34" t="s">
        <v>314</v>
      </c>
      <c r="C59" s="35" t="s">
        <v>203</v>
      </c>
      <c r="D59" s="31" t="s">
        <v>317</v>
      </c>
      <c r="E59" s="31" t="s">
        <v>318</v>
      </c>
      <c r="F59" s="135" t="s">
        <v>1410</v>
      </c>
      <c r="G59" s="142"/>
      <c r="H59" s="22" t="s">
        <v>123</v>
      </c>
      <c r="I59" s="31" t="s">
        <v>123</v>
      </c>
      <c r="J59" s="46" t="s">
        <v>123</v>
      </c>
      <c r="K59" s="271"/>
      <c r="L59" s="271"/>
      <c r="M59" s="153" t="s">
        <v>1411</v>
      </c>
      <c r="N59" s="145"/>
    </row>
    <row r="60">
      <c r="A60" s="33">
        <v>59.0</v>
      </c>
      <c r="B60" s="34" t="s">
        <v>319</v>
      </c>
      <c r="C60" s="141"/>
      <c r="D60" s="31" t="s">
        <v>123</v>
      </c>
      <c r="E60" s="31" t="s">
        <v>123</v>
      </c>
      <c r="F60" s="31"/>
      <c r="G60" s="31"/>
      <c r="H60" s="22" t="s">
        <v>123</v>
      </c>
      <c r="I60" s="31" t="s">
        <v>123</v>
      </c>
      <c r="J60" s="46" t="s">
        <v>123</v>
      </c>
      <c r="K60" s="22"/>
      <c r="L60" s="22"/>
      <c r="M60" s="154"/>
      <c r="N60" s="145"/>
    </row>
    <row r="61">
      <c r="A61" s="33">
        <v>60.0</v>
      </c>
      <c r="B61" s="34" t="s">
        <v>322</v>
      </c>
      <c r="C61" s="69" t="s">
        <v>203</v>
      </c>
      <c r="D61" s="31" t="s">
        <v>123</v>
      </c>
      <c r="E61" s="31" t="s">
        <v>123</v>
      </c>
      <c r="F61" s="31"/>
      <c r="G61" s="31"/>
      <c r="H61" s="22" t="s">
        <v>123</v>
      </c>
      <c r="I61" s="31" t="s">
        <v>123</v>
      </c>
      <c r="J61" s="31" t="s">
        <v>123</v>
      </c>
      <c r="K61" s="22"/>
      <c r="L61" s="22"/>
      <c r="M61" s="153" t="s">
        <v>1412</v>
      </c>
      <c r="N61" s="145"/>
    </row>
    <row r="62">
      <c r="A62" s="33">
        <v>61.0</v>
      </c>
      <c r="B62" s="34" t="s">
        <v>322</v>
      </c>
      <c r="C62" s="69" t="s">
        <v>216</v>
      </c>
      <c r="D62" s="31" t="s">
        <v>123</v>
      </c>
      <c r="E62" s="31" t="s">
        <v>123</v>
      </c>
      <c r="F62" s="31"/>
      <c r="G62" s="31"/>
      <c r="H62" s="22" t="s">
        <v>123</v>
      </c>
      <c r="I62" s="31" t="s">
        <v>123</v>
      </c>
      <c r="J62" s="31" t="s">
        <v>123</v>
      </c>
      <c r="K62" s="22"/>
      <c r="L62" s="22"/>
      <c r="M62" s="37"/>
      <c r="N62" s="145"/>
    </row>
    <row r="63">
      <c r="A63" s="33">
        <v>62.0</v>
      </c>
      <c r="B63" s="34" t="s">
        <v>324</v>
      </c>
      <c r="C63" s="138"/>
      <c r="D63" s="31" t="s">
        <v>123</v>
      </c>
      <c r="E63" s="31" t="s">
        <v>123</v>
      </c>
      <c r="F63" s="31"/>
      <c r="G63" s="31"/>
      <c r="H63" s="22" t="s">
        <v>123</v>
      </c>
      <c r="I63" s="31" t="s">
        <v>123</v>
      </c>
      <c r="J63" s="46" t="s">
        <v>123</v>
      </c>
      <c r="K63" s="22"/>
      <c r="L63" s="22"/>
      <c r="M63" s="153" t="s">
        <v>1413</v>
      </c>
      <c r="N63" s="145"/>
    </row>
    <row r="64">
      <c r="A64" s="33">
        <v>63.0</v>
      </c>
      <c r="B64" s="34" t="s">
        <v>326</v>
      </c>
      <c r="C64" s="69" t="s">
        <v>203</v>
      </c>
      <c r="D64" s="31" t="s">
        <v>123</v>
      </c>
      <c r="E64" s="31" t="s">
        <v>123</v>
      </c>
      <c r="F64" s="31"/>
      <c r="G64" s="31"/>
      <c r="H64" s="22" t="s">
        <v>123</v>
      </c>
      <c r="I64" s="31" t="s">
        <v>123</v>
      </c>
      <c r="J64" s="31" t="s">
        <v>123</v>
      </c>
      <c r="K64" s="22"/>
      <c r="L64" s="22"/>
      <c r="M64" s="153" t="s">
        <v>1413</v>
      </c>
      <c r="N64" s="145"/>
    </row>
    <row r="65">
      <c r="A65" s="33">
        <v>64.0</v>
      </c>
      <c r="B65" s="34" t="s">
        <v>327</v>
      </c>
      <c r="C65" s="69" t="s">
        <v>199</v>
      </c>
      <c r="D65" s="31" t="s">
        <v>123</v>
      </c>
      <c r="E65" s="31" t="s">
        <v>123</v>
      </c>
      <c r="F65" s="31"/>
      <c r="G65" s="31"/>
      <c r="H65" s="31" t="s">
        <v>329</v>
      </c>
      <c r="I65" s="31" t="s">
        <v>123</v>
      </c>
      <c r="J65" s="31" t="s">
        <v>330</v>
      </c>
      <c r="K65" s="135" t="s">
        <v>1414</v>
      </c>
      <c r="L65" s="31"/>
      <c r="M65" s="153" t="s">
        <v>1415</v>
      </c>
      <c r="N65" s="145"/>
    </row>
    <row r="66">
      <c r="A66" s="33">
        <v>65.0</v>
      </c>
      <c r="B66" s="34" t="s">
        <v>327</v>
      </c>
      <c r="C66" s="69" t="s">
        <v>203</v>
      </c>
      <c r="D66" s="31" t="s">
        <v>123</v>
      </c>
      <c r="E66" s="31" t="s">
        <v>123</v>
      </c>
      <c r="F66" s="31"/>
      <c r="G66" s="31"/>
      <c r="H66" s="31" t="s">
        <v>329</v>
      </c>
      <c r="I66" s="31" t="s">
        <v>123</v>
      </c>
      <c r="J66" s="31" t="s">
        <v>330</v>
      </c>
      <c r="K66" s="135" t="s">
        <v>1414</v>
      </c>
      <c r="L66" s="31"/>
      <c r="M66" s="153" t="s">
        <v>1415</v>
      </c>
      <c r="N66" s="145"/>
    </row>
    <row r="67">
      <c r="A67" s="33">
        <v>66.0</v>
      </c>
      <c r="B67" s="34" t="s">
        <v>331</v>
      </c>
      <c r="C67" s="141"/>
      <c r="D67" s="31" t="s">
        <v>123</v>
      </c>
      <c r="E67" s="31" t="s">
        <v>123</v>
      </c>
      <c r="F67" s="142"/>
      <c r="G67" s="142"/>
      <c r="H67" s="22" t="s">
        <v>123</v>
      </c>
      <c r="I67" s="31" t="s">
        <v>123</v>
      </c>
      <c r="J67" s="31" t="s">
        <v>123</v>
      </c>
      <c r="K67" s="271"/>
      <c r="L67" s="271"/>
      <c r="M67" s="153" t="s">
        <v>1416</v>
      </c>
      <c r="N67" s="37"/>
    </row>
    <row r="68">
      <c r="A68" s="33">
        <v>67.0</v>
      </c>
      <c r="B68" s="34" t="s">
        <v>334</v>
      </c>
      <c r="C68" s="138"/>
      <c r="D68" s="31" t="s">
        <v>123</v>
      </c>
      <c r="E68" s="31" t="s">
        <v>123</v>
      </c>
      <c r="F68" s="142"/>
      <c r="G68" s="142"/>
      <c r="H68" s="22" t="s">
        <v>123</v>
      </c>
      <c r="I68" s="31" t="s">
        <v>123</v>
      </c>
      <c r="J68" s="46" t="s">
        <v>123</v>
      </c>
      <c r="K68" s="271"/>
      <c r="L68" s="271"/>
      <c r="M68" s="153" t="s">
        <v>1121</v>
      </c>
      <c r="N68" s="37"/>
    </row>
    <row r="69">
      <c r="A69" s="33">
        <v>68.0</v>
      </c>
      <c r="B69" s="34" t="s">
        <v>335</v>
      </c>
      <c r="C69" s="141"/>
      <c r="D69" s="31" t="s">
        <v>337</v>
      </c>
      <c r="E69" s="31" t="s">
        <v>338</v>
      </c>
      <c r="F69" s="135" t="s">
        <v>656</v>
      </c>
      <c r="G69" s="31"/>
      <c r="H69" s="31" t="s">
        <v>339</v>
      </c>
      <c r="I69" s="31" t="s">
        <v>123</v>
      </c>
      <c r="J69" s="31" t="s">
        <v>340</v>
      </c>
      <c r="K69" s="135" t="s">
        <v>656</v>
      </c>
      <c r="L69" s="22"/>
      <c r="M69" s="153" t="s">
        <v>1417</v>
      </c>
      <c r="N69" s="145"/>
    </row>
    <row r="70">
      <c r="A70" s="33">
        <v>69.0</v>
      </c>
      <c r="B70" s="34" t="s">
        <v>341</v>
      </c>
      <c r="C70" s="152"/>
      <c r="D70" s="31" t="s">
        <v>123</v>
      </c>
      <c r="E70" s="31" t="s">
        <v>343</v>
      </c>
      <c r="F70" s="135" t="s">
        <v>889</v>
      </c>
      <c r="G70" s="142"/>
      <c r="H70" s="31" t="s">
        <v>344</v>
      </c>
      <c r="I70" s="31" t="s">
        <v>123</v>
      </c>
      <c r="J70" s="31" t="s">
        <v>123</v>
      </c>
      <c r="K70" s="22"/>
      <c r="L70" s="22"/>
      <c r="M70" s="153" t="s">
        <v>663</v>
      </c>
      <c r="N70" s="153" t="s">
        <v>1418</v>
      </c>
    </row>
    <row r="71">
      <c r="A71" s="33">
        <v>70.0</v>
      </c>
      <c r="B71" s="64" t="s">
        <v>345</v>
      </c>
      <c r="C71" s="141"/>
      <c r="D71" s="31" t="s">
        <v>123</v>
      </c>
      <c r="E71" s="31" t="s">
        <v>123</v>
      </c>
      <c r="F71" s="154"/>
      <c r="G71" s="154"/>
      <c r="H71" s="22" t="s">
        <v>123</v>
      </c>
      <c r="I71" s="31" t="s">
        <v>123</v>
      </c>
      <c r="J71" s="31" t="s">
        <v>123</v>
      </c>
      <c r="K71" s="145"/>
      <c r="L71" s="145"/>
      <c r="M71" s="154"/>
      <c r="N71" s="154"/>
    </row>
    <row r="72">
      <c r="A72" s="33">
        <v>71.0</v>
      </c>
      <c r="B72" s="64" t="s">
        <v>347</v>
      </c>
      <c r="C72" s="141"/>
      <c r="D72" s="37" t="s">
        <v>349</v>
      </c>
      <c r="E72" s="37" t="s">
        <v>350</v>
      </c>
      <c r="F72" s="153" t="s">
        <v>673</v>
      </c>
      <c r="G72" s="154"/>
      <c r="H72" s="37" t="s">
        <v>351</v>
      </c>
      <c r="I72" s="31" t="s">
        <v>123</v>
      </c>
      <c r="J72" s="37" t="s">
        <v>352</v>
      </c>
      <c r="K72" s="145"/>
      <c r="L72" s="145"/>
      <c r="M72" s="154"/>
      <c r="N72" s="154"/>
    </row>
    <row r="73">
      <c r="A73" s="33">
        <v>72.0</v>
      </c>
      <c r="B73" s="64" t="s">
        <v>353</v>
      </c>
      <c r="C73" s="141"/>
      <c r="D73" s="37" t="s">
        <v>354</v>
      </c>
      <c r="E73" s="37" t="s">
        <v>355</v>
      </c>
      <c r="F73" s="154"/>
      <c r="G73" s="154"/>
      <c r="H73" s="37" t="s">
        <v>356</v>
      </c>
      <c r="I73" s="31" t="s">
        <v>123</v>
      </c>
      <c r="J73" s="37" t="s">
        <v>357</v>
      </c>
      <c r="K73" s="145"/>
      <c r="L73" s="145"/>
      <c r="M73" s="154"/>
      <c r="N73" s="154"/>
    </row>
    <row r="74">
      <c r="A74" s="33">
        <v>73.0</v>
      </c>
      <c r="B74" s="34" t="s">
        <v>198</v>
      </c>
      <c r="C74" s="35" t="s">
        <v>216</v>
      </c>
      <c r="D74" s="31" t="s">
        <v>123</v>
      </c>
      <c r="E74" s="31" t="s">
        <v>123</v>
      </c>
      <c r="F74" s="31"/>
      <c r="G74" s="31"/>
      <c r="H74" s="22" t="s">
        <v>123</v>
      </c>
      <c r="I74" s="31" t="s">
        <v>123</v>
      </c>
      <c r="J74" s="31" t="s">
        <v>123</v>
      </c>
      <c r="K74" s="31"/>
      <c r="L74" s="31"/>
      <c r="M74" s="154"/>
      <c r="N74" s="145"/>
    </row>
    <row r="75">
      <c r="A75" s="33">
        <v>74.0</v>
      </c>
      <c r="B75" s="34" t="s">
        <v>221</v>
      </c>
      <c r="C75" s="35" t="s">
        <v>358</v>
      </c>
      <c r="D75" s="31" t="s">
        <v>218</v>
      </c>
      <c r="E75" s="31" t="s">
        <v>224</v>
      </c>
      <c r="F75" s="135" t="s">
        <v>823</v>
      </c>
      <c r="G75" s="142"/>
      <c r="H75" s="22" t="s">
        <v>123</v>
      </c>
      <c r="I75" s="31" t="s">
        <v>123</v>
      </c>
      <c r="J75" s="31" t="s">
        <v>220</v>
      </c>
      <c r="K75" s="31"/>
      <c r="L75" s="31"/>
      <c r="M75" s="37"/>
      <c r="N75" s="145"/>
    </row>
    <row r="76">
      <c r="A76" s="33">
        <v>75.0</v>
      </c>
      <c r="B76" s="34" t="s">
        <v>250</v>
      </c>
      <c r="C76" s="35" t="s">
        <v>359</v>
      </c>
      <c r="D76" s="31" t="s">
        <v>252</v>
      </c>
      <c r="E76" s="31" t="s">
        <v>253</v>
      </c>
      <c r="F76" s="135" t="s">
        <v>835</v>
      </c>
      <c r="G76" s="142"/>
      <c r="H76" s="31" t="s">
        <v>254</v>
      </c>
      <c r="I76" s="31" t="s">
        <v>255</v>
      </c>
      <c r="J76" s="46" t="s">
        <v>123</v>
      </c>
      <c r="K76" s="271"/>
      <c r="L76" s="271"/>
      <c r="M76" s="37"/>
      <c r="N76" s="145"/>
    </row>
    <row r="77">
      <c r="A77" s="33">
        <v>76.0</v>
      </c>
      <c r="B77" s="34" t="s">
        <v>360</v>
      </c>
      <c r="C77" s="35" t="s">
        <v>216</v>
      </c>
      <c r="D77" s="31" t="s">
        <v>317</v>
      </c>
      <c r="E77" s="31" t="s">
        <v>318</v>
      </c>
      <c r="F77" s="135" t="s">
        <v>1410</v>
      </c>
      <c r="G77" s="142"/>
      <c r="H77" s="22" t="s">
        <v>123</v>
      </c>
      <c r="I77" s="31" t="s">
        <v>123</v>
      </c>
      <c r="J77" s="31" t="s">
        <v>123</v>
      </c>
      <c r="K77" s="271"/>
      <c r="L77" s="271"/>
      <c r="M77" s="153" t="s">
        <v>1411</v>
      </c>
      <c r="N77" s="145"/>
    </row>
    <row r="78">
      <c r="A78" s="33">
        <v>77.0</v>
      </c>
      <c r="B78" s="34" t="s">
        <v>126</v>
      </c>
      <c r="C78" s="35" t="s">
        <v>361</v>
      </c>
      <c r="D78" s="31" t="s">
        <v>123</v>
      </c>
      <c r="E78" s="31" t="s">
        <v>123</v>
      </c>
      <c r="F78" s="31"/>
      <c r="G78" s="31"/>
      <c r="H78" s="31" t="s">
        <v>131</v>
      </c>
      <c r="I78" s="31" t="s">
        <v>123</v>
      </c>
      <c r="J78" s="46" t="s">
        <v>123</v>
      </c>
      <c r="K78" s="135" t="s">
        <v>1263</v>
      </c>
      <c r="L78" s="22"/>
      <c r="M78" s="153" t="s">
        <v>1372</v>
      </c>
      <c r="N78" s="145"/>
    </row>
    <row r="79">
      <c r="A79" s="2">
        <v>78.0</v>
      </c>
      <c r="B79" s="34" t="s">
        <v>362</v>
      </c>
      <c r="C79" s="89" t="s">
        <v>199</v>
      </c>
      <c r="D79" s="31" t="s">
        <v>123</v>
      </c>
      <c r="E79" s="31" t="s">
        <v>123</v>
      </c>
      <c r="F79" s="31"/>
      <c r="G79" s="31"/>
      <c r="H79" s="31" t="s">
        <v>305</v>
      </c>
      <c r="I79" s="31" t="s">
        <v>123</v>
      </c>
      <c r="J79" s="31" t="s">
        <v>306</v>
      </c>
      <c r="K79" s="135" t="s">
        <v>609</v>
      </c>
      <c r="L79" s="22"/>
      <c r="M79" s="153" t="s">
        <v>1409</v>
      </c>
      <c r="N79" s="145"/>
    </row>
    <row r="80">
      <c r="A80" s="2"/>
      <c r="B80" s="34"/>
      <c r="C80" s="89"/>
      <c r="D80" s="31"/>
      <c r="E80" s="31"/>
      <c r="F80" s="31"/>
      <c r="G80" s="31"/>
      <c r="H80" s="31"/>
      <c r="I80" s="31"/>
      <c r="J80" s="31"/>
      <c r="K80" s="31"/>
      <c r="L80" s="22"/>
      <c r="M80" s="37"/>
      <c r="N80" s="145"/>
    </row>
    <row r="81">
      <c r="A81" s="2"/>
      <c r="B81" s="34"/>
      <c r="C81" s="89"/>
      <c r="D81" s="31"/>
      <c r="E81" s="31"/>
      <c r="F81" s="31"/>
      <c r="G81" s="31"/>
      <c r="H81" s="31"/>
      <c r="I81" s="31"/>
      <c r="J81" s="31"/>
      <c r="K81" s="31"/>
      <c r="L81" s="22"/>
      <c r="M81" s="37"/>
      <c r="N81" s="145"/>
    </row>
    <row r="82">
      <c r="A82" s="2"/>
      <c r="B82" s="34"/>
      <c r="C82" s="89"/>
      <c r="D82" s="31"/>
      <c r="E82" s="31"/>
      <c r="F82" s="31"/>
      <c r="G82" s="31"/>
      <c r="H82" s="31"/>
      <c r="I82" s="31"/>
      <c r="J82" s="31"/>
      <c r="K82" s="31"/>
      <c r="L82" s="22"/>
      <c r="M82" s="37"/>
      <c r="N82" s="145"/>
    </row>
    <row r="83">
      <c r="A83" s="146"/>
      <c r="B83" s="127"/>
      <c r="C83" s="146"/>
      <c r="D83" s="146"/>
      <c r="E83" s="146"/>
      <c r="F83" s="146"/>
      <c r="G83" s="146"/>
      <c r="H83" s="146"/>
      <c r="I83" s="146"/>
      <c r="J83" s="146"/>
      <c r="K83" s="146"/>
      <c r="L83" s="146"/>
      <c r="M83" s="146"/>
      <c r="N83" s="146"/>
    </row>
    <row r="84">
      <c r="A84" s="146"/>
      <c r="B84" s="127"/>
      <c r="C84" s="146"/>
      <c r="D84" s="146"/>
      <c r="E84" s="146"/>
      <c r="F84" s="146"/>
      <c r="G84" s="146"/>
      <c r="H84" s="146"/>
      <c r="I84" s="146"/>
      <c r="J84" s="146"/>
      <c r="K84" s="146"/>
      <c r="L84" s="146"/>
      <c r="M84" s="146"/>
      <c r="N84" s="146"/>
    </row>
    <row r="85">
      <c r="A85" s="146"/>
      <c r="B85" s="127"/>
      <c r="C85" s="146"/>
      <c r="D85" s="146"/>
      <c r="E85" s="146"/>
      <c r="F85" s="146"/>
      <c r="G85" s="146"/>
      <c r="H85" s="146"/>
      <c r="I85" s="146"/>
      <c r="J85" s="146"/>
      <c r="K85" s="146"/>
      <c r="L85" s="146"/>
      <c r="M85" s="146"/>
      <c r="N85" s="146"/>
    </row>
    <row r="86">
      <c r="A86" s="146"/>
      <c r="B86" s="127"/>
      <c r="C86" s="146"/>
      <c r="D86" s="146"/>
      <c r="E86" s="146"/>
      <c r="F86" s="146"/>
      <c r="G86" s="146"/>
      <c r="H86" s="146"/>
      <c r="I86" s="146"/>
      <c r="J86" s="146"/>
      <c r="K86" s="146"/>
      <c r="L86" s="146"/>
      <c r="M86" s="146"/>
      <c r="N86" s="146"/>
    </row>
    <row r="87">
      <c r="A87" s="146"/>
      <c r="B87" s="127"/>
      <c r="C87" s="146"/>
      <c r="D87" s="146"/>
      <c r="E87" s="146"/>
      <c r="F87" s="146"/>
      <c r="G87" s="146"/>
      <c r="H87" s="146"/>
      <c r="I87" s="146"/>
      <c r="J87" s="146"/>
      <c r="K87" s="146"/>
      <c r="L87" s="146"/>
      <c r="M87" s="146"/>
      <c r="N87" s="146"/>
    </row>
    <row r="88">
      <c r="A88" s="146"/>
      <c r="B88" s="127"/>
      <c r="C88" s="146"/>
      <c r="D88" s="146"/>
      <c r="E88" s="146"/>
      <c r="F88" s="146"/>
      <c r="G88" s="146"/>
      <c r="H88" s="146"/>
      <c r="I88" s="146"/>
      <c r="J88" s="146"/>
      <c r="K88" s="146"/>
      <c r="L88" s="146"/>
      <c r="M88" s="146"/>
      <c r="N88" s="146"/>
    </row>
    <row r="89">
      <c r="A89" s="146"/>
      <c r="B89" s="127"/>
      <c r="C89" s="146"/>
      <c r="D89" s="146"/>
      <c r="E89" s="146"/>
      <c r="F89" s="146"/>
      <c r="G89" s="146"/>
      <c r="H89" s="146"/>
      <c r="I89" s="146"/>
      <c r="J89" s="146"/>
      <c r="K89" s="146"/>
      <c r="L89" s="146"/>
      <c r="M89" s="146"/>
      <c r="N89" s="146"/>
    </row>
    <row r="90">
      <c r="A90" s="146"/>
      <c r="B90" s="127"/>
      <c r="C90" s="146"/>
      <c r="D90" s="146"/>
      <c r="E90" s="146"/>
      <c r="F90" s="146"/>
      <c r="G90" s="146"/>
      <c r="H90" s="146"/>
      <c r="I90" s="146"/>
      <c r="J90" s="146"/>
      <c r="K90" s="146"/>
      <c r="L90" s="146"/>
      <c r="M90" s="146"/>
      <c r="N90" s="146"/>
    </row>
    <row r="91">
      <c r="A91" s="146"/>
      <c r="B91" s="127"/>
      <c r="C91" s="146"/>
      <c r="D91" s="146"/>
      <c r="E91" s="146"/>
      <c r="F91" s="146"/>
      <c r="G91" s="146"/>
      <c r="H91" s="146"/>
      <c r="I91" s="146"/>
      <c r="J91" s="146"/>
      <c r="K91" s="146"/>
      <c r="L91" s="146"/>
      <c r="M91" s="146"/>
      <c r="N91" s="146"/>
    </row>
    <row r="92">
      <c r="A92" s="146"/>
      <c r="B92" s="127"/>
      <c r="C92" s="146"/>
      <c r="D92" s="146"/>
      <c r="E92" s="146"/>
      <c r="F92" s="146"/>
      <c r="G92" s="146"/>
      <c r="H92" s="146"/>
      <c r="I92" s="146"/>
      <c r="J92" s="146"/>
      <c r="K92" s="146"/>
      <c r="L92" s="146"/>
      <c r="M92" s="146"/>
      <c r="N92" s="146"/>
    </row>
    <row r="93">
      <c r="A93" s="146"/>
      <c r="B93" s="127"/>
      <c r="C93" s="146"/>
      <c r="D93" s="146"/>
      <c r="E93" s="146"/>
      <c r="F93" s="146"/>
      <c r="G93" s="146"/>
      <c r="H93" s="146"/>
      <c r="I93" s="146"/>
      <c r="J93" s="146"/>
      <c r="K93" s="146"/>
      <c r="L93" s="146"/>
      <c r="M93" s="146"/>
      <c r="N93" s="146"/>
    </row>
    <row r="94">
      <c r="A94" s="146"/>
      <c r="B94" s="127"/>
      <c r="C94" s="146"/>
      <c r="D94" s="146"/>
      <c r="E94" s="146"/>
      <c r="F94" s="146"/>
      <c r="G94" s="146"/>
      <c r="H94" s="146"/>
      <c r="I94" s="146"/>
      <c r="J94" s="146"/>
      <c r="K94" s="146"/>
      <c r="L94" s="146"/>
      <c r="M94" s="146"/>
      <c r="N94" s="146"/>
    </row>
    <row r="95">
      <c r="A95" s="146"/>
      <c r="B95" s="127"/>
      <c r="C95" s="146"/>
      <c r="D95" s="146"/>
      <c r="E95" s="146"/>
      <c r="F95" s="146"/>
      <c r="G95" s="146"/>
      <c r="H95" s="146"/>
      <c r="I95" s="146"/>
      <c r="J95" s="146"/>
      <c r="K95" s="146"/>
      <c r="L95" s="146"/>
      <c r="M95" s="146"/>
      <c r="N95" s="146"/>
    </row>
    <row r="96">
      <c r="A96" s="146"/>
      <c r="B96" s="127"/>
      <c r="C96" s="146"/>
      <c r="D96" s="146"/>
      <c r="E96" s="146"/>
      <c r="F96" s="146"/>
      <c r="G96" s="146"/>
      <c r="H96" s="146"/>
      <c r="I96" s="146"/>
      <c r="J96" s="146"/>
      <c r="K96" s="146"/>
      <c r="L96" s="146"/>
      <c r="M96" s="146"/>
      <c r="N96" s="146"/>
    </row>
    <row r="97">
      <c r="A97" s="146"/>
      <c r="B97" s="127"/>
      <c r="C97" s="146"/>
      <c r="D97" s="146"/>
      <c r="E97" s="146"/>
      <c r="F97" s="146"/>
      <c r="G97" s="146"/>
      <c r="H97" s="146"/>
      <c r="I97" s="146"/>
      <c r="J97" s="146"/>
      <c r="K97" s="146"/>
      <c r="L97" s="146"/>
      <c r="M97" s="146"/>
      <c r="N97" s="146"/>
    </row>
    <row r="98">
      <c r="A98" s="146"/>
      <c r="B98" s="127"/>
      <c r="C98" s="146"/>
      <c r="D98" s="146"/>
      <c r="E98" s="146"/>
      <c r="F98" s="146"/>
      <c r="G98" s="146"/>
      <c r="H98" s="146"/>
      <c r="I98" s="146"/>
      <c r="J98" s="146"/>
      <c r="K98" s="146"/>
      <c r="L98" s="146"/>
      <c r="M98" s="146"/>
      <c r="N98" s="146"/>
    </row>
    <row r="99">
      <c r="A99" s="146"/>
      <c r="B99" s="127"/>
      <c r="C99" s="146"/>
      <c r="D99" s="146"/>
      <c r="E99" s="146"/>
      <c r="F99" s="146"/>
      <c r="G99" s="146"/>
      <c r="H99" s="146"/>
      <c r="I99" s="146"/>
      <c r="J99" s="146"/>
      <c r="K99" s="146"/>
      <c r="L99" s="146"/>
      <c r="M99" s="146"/>
      <c r="N99" s="146"/>
    </row>
    <row r="100">
      <c r="A100" s="146"/>
      <c r="B100" s="127"/>
      <c r="C100" s="146"/>
      <c r="D100" s="146"/>
      <c r="E100" s="146"/>
      <c r="F100" s="146"/>
      <c r="G100" s="146"/>
      <c r="H100" s="146"/>
      <c r="I100" s="146"/>
      <c r="J100" s="146"/>
      <c r="K100" s="146"/>
      <c r="L100" s="146"/>
      <c r="M100" s="146"/>
      <c r="N100" s="146"/>
    </row>
    <row r="101">
      <c r="A101" s="146"/>
      <c r="B101" s="127"/>
      <c r="C101" s="146"/>
      <c r="D101" s="146"/>
      <c r="E101" s="146"/>
      <c r="F101" s="146"/>
      <c r="G101" s="146"/>
      <c r="H101" s="146"/>
      <c r="I101" s="146"/>
      <c r="J101" s="146"/>
      <c r="K101" s="146"/>
      <c r="L101" s="146"/>
      <c r="M101" s="146"/>
      <c r="N101" s="146"/>
    </row>
    <row r="102">
      <c r="A102" s="146"/>
      <c r="B102" s="127"/>
      <c r="C102" s="146"/>
      <c r="D102" s="146"/>
      <c r="E102" s="146"/>
      <c r="F102" s="146"/>
      <c r="G102" s="146"/>
      <c r="H102" s="146"/>
      <c r="I102" s="146"/>
      <c r="J102" s="146"/>
      <c r="K102" s="146"/>
      <c r="L102" s="146"/>
      <c r="M102" s="146"/>
      <c r="N102" s="146"/>
    </row>
    <row r="103">
      <c r="A103" s="146"/>
      <c r="B103" s="127"/>
      <c r="C103" s="146"/>
      <c r="D103" s="146"/>
      <c r="E103" s="146"/>
      <c r="F103" s="146"/>
      <c r="G103" s="146"/>
      <c r="H103" s="146"/>
      <c r="I103" s="146"/>
      <c r="J103" s="146"/>
      <c r="K103" s="146"/>
      <c r="L103" s="146"/>
      <c r="M103" s="146"/>
      <c r="N103" s="146"/>
    </row>
    <row r="104">
      <c r="A104" s="146"/>
      <c r="B104" s="127"/>
      <c r="C104" s="146"/>
      <c r="D104" s="146"/>
      <c r="E104" s="146"/>
      <c r="F104" s="146"/>
      <c r="G104" s="146"/>
      <c r="H104" s="146"/>
      <c r="I104" s="146"/>
      <c r="J104" s="146"/>
      <c r="K104" s="146"/>
      <c r="L104" s="146"/>
      <c r="M104" s="146"/>
      <c r="N104" s="146"/>
    </row>
    <row r="105">
      <c r="A105" s="146"/>
      <c r="B105" s="127"/>
      <c r="C105" s="146"/>
      <c r="D105" s="146"/>
      <c r="E105" s="146"/>
      <c r="F105" s="146"/>
      <c r="G105" s="146"/>
      <c r="H105" s="146"/>
      <c r="I105" s="146"/>
      <c r="J105" s="146"/>
      <c r="K105" s="146"/>
      <c r="L105" s="146"/>
      <c r="M105" s="146"/>
      <c r="N105" s="146"/>
    </row>
    <row r="106">
      <c r="A106" s="146"/>
      <c r="B106" s="127"/>
      <c r="C106" s="146"/>
      <c r="D106" s="146"/>
      <c r="E106" s="146"/>
      <c r="F106" s="146"/>
      <c r="G106" s="146"/>
      <c r="H106" s="146"/>
      <c r="I106" s="146"/>
      <c r="J106" s="146"/>
      <c r="K106" s="146"/>
      <c r="L106" s="146"/>
      <c r="M106" s="146"/>
      <c r="N106" s="146"/>
    </row>
    <row r="107">
      <c r="A107" s="146"/>
      <c r="B107" s="127"/>
      <c r="C107" s="146"/>
      <c r="D107" s="146"/>
      <c r="E107" s="146"/>
      <c r="F107" s="146"/>
      <c r="G107" s="146"/>
      <c r="H107" s="146"/>
      <c r="I107" s="146"/>
      <c r="J107" s="146"/>
      <c r="K107" s="146"/>
      <c r="L107" s="146"/>
      <c r="M107" s="146"/>
      <c r="N107" s="146"/>
    </row>
    <row r="108">
      <c r="A108" s="146"/>
      <c r="B108" s="127"/>
      <c r="C108" s="146"/>
      <c r="D108" s="146"/>
      <c r="E108" s="146"/>
      <c r="F108" s="146"/>
      <c r="G108" s="146"/>
      <c r="H108" s="146"/>
      <c r="I108" s="146"/>
      <c r="J108" s="146"/>
      <c r="K108" s="146"/>
      <c r="L108" s="146"/>
      <c r="M108" s="146"/>
      <c r="N108" s="146"/>
    </row>
    <row r="109">
      <c r="A109" s="146"/>
      <c r="B109" s="127"/>
      <c r="C109" s="146"/>
      <c r="D109" s="146"/>
      <c r="E109" s="146"/>
      <c r="F109" s="146"/>
      <c r="G109" s="146"/>
      <c r="H109" s="146"/>
      <c r="I109" s="146"/>
      <c r="J109" s="146"/>
      <c r="K109" s="146"/>
      <c r="L109" s="146"/>
      <c r="M109" s="146"/>
      <c r="N109" s="146"/>
    </row>
    <row r="110">
      <c r="A110" s="146"/>
      <c r="B110" s="127"/>
      <c r="C110" s="146"/>
      <c r="D110" s="146"/>
      <c r="E110" s="146"/>
      <c r="F110" s="146"/>
      <c r="G110" s="146"/>
      <c r="H110" s="146"/>
      <c r="I110" s="146"/>
      <c r="J110" s="146"/>
      <c r="K110" s="146"/>
      <c r="L110" s="146"/>
      <c r="M110" s="146"/>
      <c r="N110" s="146"/>
    </row>
    <row r="111">
      <c r="A111" s="146"/>
      <c r="B111" s="127"/>
      <c r="C111" s="146"/>
      <c r="D111" s="146"/>
      <c r="E111" s="146"/>
      <c r="F111" s="146"/>
      <c r="G111" s="146"/>
      <c r="H111" s="146"/>
      <c r="I111" s="146"/>
      <c r="J111" s="146"/>
      <c r="K111" s="146"/>
      <c r="L111" s="146"/>
      <c r="M111" s="146"/>
      <c r="N111" s="146"/>
    </row>
    <row r="112">
      <c r="A112" s="146"/>
      <c r="B112" s="127"/>
      <c r="C112" s="146"/>
      <c r="D112" s="146"/>
      <c r="E112" s="146"/>
      <c r="F112" s="146"/>
      <c r="G112" s="146"/>
      <c r="H112" s="146"/>
      <c r="I112" s="146"/>
      <c r="J112" s="146"/>
      <c r="K112" s="146"/>
      <c r="L112" s="146"/>
      <c r="M112" s="146"/>
      <c r="N112" s="146"/>
    </row>
    <row r="113">
      <c r="A113" s="146"/>
      <c r="B113" s="127"/>
      <c r="C113" s="146"/>
      <c r="D113" s="146"/>
      <c r="E113" s="146"/>
      <c r="F113" s="146"/>
      <c r="G113" s="146"/>
      <c r="H113" s="146"/>
      <c r="I113" s="146"/>
      <c r="J113" s="146"/>
      <c r="K113" s="146"/>
      <c r="L113" s="146"/>
      <c r="M113" s="146"/>
      <c r="N113" s="146"/>
    </row>
    <row r="114">
      <c r="A114" s="146"/>
      <c r="B114" s="127"/>
      <c r="C114" s="146"/>
      <c r="D114" s="146"/>
      <c r="E114" s="146"/>
      <c r="F114" s="146"/>
      <c r="G114" s="146"/>
      <c r="H114" s="146"/>
      <c r="I114" s="146"/>
      <c r="J114" s="146"/>
      <c r="K114" s="146"/>
      <c r="L114" s="146"/>
      <c r="M114" s="146"/>
      <c r="N114" s="146"/>
    </row>
    <row r="115">
      <c r="A115" s="146"/>
      <c r="B115" s="127"/>
      <c r="C115" s="146"/>
      <c r="D115" s="146"/>
      <c r="E115" s="146"/>
      <c r="F115" s="146"/>
      <c r="G115" s="146"/>
      <c r="H115" s="146"/>
      <c r="I115" s="146"/>
      <c r="J115" s="146"/>
      <c r="K115" s="146"/>
      <c r="L115" s="146"/>
      <c r="M115" s="146"/>
      <c r="N115" s="146"/>
    </row>
    <row r="116">
      <c r="A116" s="146"/>
      <c r="B116" s="127"/>
      <c r="C116" s="146"/>
      <c r="D116" s="146"/>
      <c r="E116" s="146"/>
      <c r="F116" s="146"/>
      <c r="G116" s="146"/>
      <c r="H116" s="146"/>
      <c r="I116" s="146"/>
      <c r="J116" s="146"/>
      <c r="K116" s="146"/>
      <c r="L116" s="146"/>
      <c r="M116" s="146"/>
      <c r="N116" s="146"/>
    </row>
    <row r="117">
      <c r="A117" s="146"/>
      <c r="B117" s="127"/>
      <c r="C117" s="146"/>
      <c r="D117" s="146"/>
      <c r="E117" s="146"/>
      <c r="F117" s="146"/>
      <c r="G117" s="146"/>
      <c r="H117" s="146"/>
      <c r="I117" s="146"/>
      <c r="J117" s="146"/>
      <c r="K117" s="146"/>
      <c r="L117" s="146"/>
      <c r="M117" s="146"/>
      <c r="N117" s="146"/>
    </row>
    <row r="118">
      <c r="A118" s="146"/>
      <c r="B118" s="127"/>
      <c r="C118" s="146"/>
      <c r="D118" s="146"/>
      <c r="E118" s="146"/>
      <c r="F118" s="146"/>
      <c r="G118" s="146"/>
      <c r="H118" s="146"/>
      <c r="I118" s="146"/>
      <c r="J118" s="146"/>
      <c r="K118" s="146"/>
      <c r="L118" s="146"/>
      <c r="M118" s="146"/>
      <c r="N118" s="146"/>
    </row>
    <row r="119">
      <c r="A119" s="146"/>
      <c r="B119" s="127"/>
      <c r="C119" s="146"/>
      <c r="D119" s="146"/>
      <c r="E119" s="146"/>
      <c r="F119" s="146"/>
      <c r="G119" s="146"/>
      <c r="H119" s="146"/>
      <c r="I119" s="146"/>
      <c r="J119" s="146"/>
      <c r="K119" s="146"/>
      <c r="L119" s="146"/>
      <c r="M119" s="146"/>
      <c r="N119" s="146"/>
    </row>
    <row r="120">
      <c r="A120" s="146"/>
      <c r="B120" s="127"/>
      <c r="C120" s="146"/>
      <c r="D120" s="146"/>
      <c r="E120" s="146"/>
      <c r="F120" s="146"/>
      <c r="G120" s="146"/>
      <c r="H120" s="146"/>
      <c r="I120" s="146"/>
      <c r="J120" s="146"/>
      <c r="K120" s="146"/>
      <c r="L120" s="146"/>
      <c r="M120" s="146"/>
      <c r="N120" s="146"/>
    </row>
    <row r="121">
      <c r="A121" s="146"/>
      <c r="B121" s="127"/>
      <c r="C121" s="146"/>
      <c r="D121" s="146"/>
      <c r="E121" s="146"/>
      <c r="F121" s="146"/>
      <c r="G121" s="146"/>
      <c r="H121" s="146"/>
      <c r="I121" s="146"/>
      <c r="J121" s="146"/>
      <c r="K121" s="146"/>
      <c r="L121" s="146"/>
      <c r="M121" s="146"/>
      <c r="N121" s="146"/>
    </row>
    <row r="122">
      <c r="A122" s="146"/>
      <c r="B122" s="127"/>
      <c r="C122" s="146"/>
      <c r="D122" s="146"/>
      <c r="E122" s="146"/>
      <c r="F122" s="146"/>
      <c r="G122" s="146"/>
      <c r="H122" s="146"/>
      <c r="I122" s="146"/>
      <c r="J122" s="146"/>
      <c r="K122" s="146"/>
      <c r="L122" s="146"/>
      <c r="M122" s="146"/>
      <c r="N122" s="146"/>
    </row>
    <row r="123">
      <c r="A123" s="146"/>
      <c r="B123" s="127"/>
      <c r="C123" s="146"/>
      <c r="D123" s="146"/>
      <c r="E123" s="146"/>
      <c r="F123" s="146"/>
      <c r="G123" s="146"/>
      <c r="H123" s="146"/>
      <c r="I123" s="146"/>
      <c r="J123" s="146"/>
      <c r="K123" s="146"/>
      <c r="L123" s="146"/>
      <c r="M123" s="146"/>
      <c r="N123" s="146"/>
    </row>
    <row r="124">
      <c r="A124" s="146"/>
      <c r="B124" s="127"/>
      <c r="C124" s="146"/>
      <c r="D124" s="146"/>
      <c r="E124" s="146"/>
      <c r="F124" s="146"/>
      <c r="G124" s="146"/>
      <c r="H124" s="146"/>
      <c r="I124" s="146"/>
      <c r="J124" s="146"/>
      <c r="K124" s="146"/>
      <c r="L124" s="146"/>
      <c r="M124" s="146"/>
      <c r="N124" s="146"/>
    </row>
    <row r="125">
      <c r="A125" s="146"/>
      <c r="B125" s="127"/>
      <c r="C125" s="146"/>
      <c r="D125" s="146"/>
      <c r="E125" s="146"/>
      <c r="F125" s="146"/>
      <c r="G125" s="146"/>
      <c r="H125" s="146"/>
      <c r="I125" s="146"/>
      <c r="J125" s="146"/>
      <c r="K125" s="146"/>
      <c r="L125" s="146"/>
      <c r="M125" s="146"/>
      <c r="N125" s="146"/>
    </row>
    <row r="126">
      <c r="A126" s="146"/>
      <c r="B126" s="127"/>
      <c r="C126" s="146"/>
      <c r="D126" s="146"/>
      <c r="E126" s="146"/>
      <c r="F126" s="146"/>
      <c r="G126" s="146"/>
      <c r="H126" s="146"/>
      <c r="I126" s="146"/>
      <c r="J126" s="146"/>
      <c r="K126" s="146"/>
      <c r="L126" s="146"/>
      <c r="M126" s="146"/>
      <c r="N126" s="146"/>
    </row>
    <row r="127">
      <c r="A127" s="146"/>
      <c r="B127" s="127"/>
      <c r="C127" s="146"/>
      <c r="D127" s="146"/>
      <c r="E127" s="146"/>
      <c r="F127" s="146"/>
      <c r="G127" s="146"/>
      <c r="H127" s="146"/>
      <c r="I127" s="146"/>
      <c r="J127" s="146"/>
      <c r="K127" s="146"/>
      <c r="L127" s="146"/>
      <c r="M127" s="146"/>
      <c r="N127" s="146"/>
    </row>
    <row r="128">
      <c r="A128" s="146"/>
      <c r="B128" s="127"/>
      <c r="C128" s="146"/>
      <c r="D128" s="146"/>
      <c r="E128" s="146"/>
      <c r="F128" s="146"/>
      <c r="G128" s="146"/>
      <c r="H128" s="146"/>
      <c r="I128" s="146"/>
      <c r="J128" s="146"/>
      <c r="K128" s="146"/>
      <c r="L128" s="146"/>
      <c r="M128" s="146"/>
      <c r="N128" s="146"/>
    </row>
    <row r="129">
      <c r="A129" s="146"/>
      <c r="B129" s="127"/>
      <c r="C129" s="146"/>
      <c r="D129" s="146"/>
      <c r="E129" s="146"/>
      <c r="F129" s="146"/>
      <c r="G129" s="146"/>
      <c r="H129" s="146"/>
      <c r="I129" s="146"/>
      <c r="J129" s="146"/>
      <c r="K129" s="146"/>
      <c r="L129" s="146"/>
      <c r="M129" s="146"/>
      <c r="N129" s="146"/>
    </row>
    <row r="130">
      <c r="A130" s="146"/>
      <c r="B130" s="127"/>
      <c r="C130" s="146"/>
      <c r="D130" s="146"/>
      <c r="E130" s="146"/>
      <c r="F130" s="146"/>
      <c r="G130" s="146"/>
      <c r="H130" s="146"/>
      <c r="I130" s="146"/>
      <c r="J130" s="146"/>
      <c r="K130" s="146"/>
      <c r="L130" s="146"/>
      <c r="M130" s="146"/>
      <c r="N130" s="146"/>
    </row>
    <row r="131">
      <c r="A131" s="146"/>
      <c r="B131" s="127"/>
      <c r="C131" s="146"/>
      <c r="D131" s="146"/>
      <c r="E131" s="146"/>
      <c r="F131" s="146"/>
      <c r="G131" s="146"/>
      <c r="H131" s="146"/>
      <c r="I131" s="146"/>
      <c r="J131" s="146"/>
      <c r="K131" s="146"/>
      <c r="L131" s="146"/>
      <c r="M131" s="146"/>
      <c r="N131" s="146"/>
    </row>
    <row r="132">
      <c r="A132" s="146"/>
      <c r="B132" s="127"/>
      <c r="C132" s="146"/>
      <c r="D132" s="146"/>
      <c r="E132" s="146"/>
      <c r="F132" s="146"/>
      <c r="G132" s="146"/>
      <c r="H132" s="146"/>
      <c r="I132" s="146"/>
      <c r="J132" s="146"/>
      <c r="K132" s="146"/>
      <c r="L132" s="146"/>
      <c r="M132" s="146"/>
      <c r="N132" s="146"/>
    </row>
    <row r="133">
      <c r="A133" s="146"/>
      <c r="B133" s="127"/>
      <c r="C133" s="146"/>
      <c r="D133" s="146"/>
      <c r="E133" s="146"/>
      <c r="F133" s="146"/>
      <c r="G133" s="146"/>
      <c r="H133" s="146"/>
      <c r="I133" s="146"/>
      <c r="J133" s="146"/>
      <c r="K133" s="146"/>
      <c r="L133" s="146"/>
      <c r="M133" s="146"/>
      <c r="N133" s="146"/>
    </row>
    <row r="134">
      <c r="A134" s="146"/>
      <c r="B134" s="127"/>
      <c r="C134" s="146"/>
      <c r="D134" s="146"/>
      <c r="E134" s="146"/>
      <c r="F134" s="146"/>
      <c r="G134" s="146"/>
      <c r="H134" s="146"/>
      <c r="I134" s="146"/>
      <c r="J134" s="146"/>
      <c r="K134" s="146"/>
      <c r="L134" s="146"/>
      <c r="M134" s="146"/>
      <c r="N134" s="146"/>
    </row>
    <row r="135">
      <c r="A135" s="146"/>
      <c r="B135" s="127"/>
      <c r="C135" s="146"/>
      <c r="D135" s="146"/>
      <c r="E135" s="146"/>
      <c r="F135" s="146"/>
      <c r="G135" s="146"/>
      <c r="H135" s="146"/>
      <c r="I135" s="146"/>
      <c r="J135" s="146"/>
      <c r="K135" s="146"/>
      <c r="L135" s="146"/>
      <c r="M135" s="146"/>
      <c r="N135" s="146"/>
    </row>
    <row r="136">
      <c r="A136" s="146"/>
      <c r="B136" s="127"/>
      <c r="C136" s="146"/>
      <c r="D136" s="146"/>
      <c r="E136" s="146"/>
      <c r="F136" s="146"/>
      <c r="G136" s="146"/>
      <c r="H136" s="146"/>
      <c r="I136" s="146"/>
      <c r="J136" s="146"/>
      <c r="K136" s="146"/>
      <c r="L136" s="146"/>
      <c r="M136" s="146"/>
      <c r="N136" s="146"/>
    </row>
    <row r="137">
      <c r="A137" s="146"/>
      <c r="B137" s="127"/>
      <c r="C137" s="146"/>
      <c r="D137" s="146"/>
      <c r="E137" s="146"/>
      <c r="F137" s="146"/>
      <c r="G137" s="146"/>
      <c r="H137" s="146"/>
      <c r="I137" s="146"/>
      <c r="J137" s="146"/>
      <c r="K137" s="146"/>
      <c r="L137" s="146"/>
      <c r="M137" s="146"/>
      <c r="N137" s="146"/>
    </row>
    <row r="138">
      <c r="A138" s="146"/>
      <c r="B138" s="127"/>
      <c r="C138" s="146"/>
      <c r="D138" s="146"/>
      <c r="E138" s="146"/>
      <c r="F138" s="146"/>
      <c r="G138" s="146"/>
      <c r="H138" s="146"/>
      <c r="I138" s="146"/>
      <c r="J138" s="146"/>
      <c r="K138" s="146"/>
      <c r="L138" s="146"/>
      <c r="M138" s="146"/>
      <c r="N138" s="146"/>
    </row>
    <row r="139">
      <c r="A139" s="146"/>
      <c r="B139" s="127"/>
      <c r="C139" s="146"/>
      <c r="D139" s="146"/>
      <c r="E139" s="146"/>
      <c r="F139" s="146"/>
      <c r="G139" s="146"/>
      <c r="H139" s="146"/>
      <c r="I139" s="146"/>
      <c r="J139" s="146"/>
      <c r="K139" s="146"/>
      <c r="L139" s="146"/>
      <c r="M139" s="146"/>
      <c r="N139" s="146"/>
    </row>
    <row r="140">
      <c r="A140" s="146"/>
      <c r="B140" s="127"/>
      <c r="C140" s="146"/>
      <c r="D140" s="146"/>
      <c r="E140" s="146"/>
      <c r="F140" s="146"/>
      <c r="G140" s="146"/>
      <c r="H140" s="146"/>
      <c r="I140" s="146"/>
      <c r="J140" s="146"/>
      <c r="K140" s="146"/>
      <c r="L140" s="146"/>
      <c r="M140" s="146"/>
      <c r="N140" s="146"/>
    </row>
    <row r="141">
      <c r="A141" s="146"/>
      <c r="B141" s="127"/>
      <c r="C141" s="146"/>
      <c r="D141" s="146"/>
      <c r="E141" s="146"/>
      <c r="F141" s="146"/>
      <c r="G141" s="146"/>
      <c r="H141" s="146"/>
      <c r="I141" s="146"/>
      <c r="J141" s="146"/>
      <c r="K141" s="146"/>
      <c r="L141" s="146"/>
      <c r="M141" s="146"/>
      <c r="N141" s="146"/>
    </row>
    <row r="142">
      <c r="A142" s="146"/>
      <c r="B142" s="127"/>
      <c r="C142" s="146"/>
      <c r="D142" s="146"/>
      <c r="E142" s="146"/>
      <c r="F142" s="146"/>
      <c r="G142" s="146"/>
      <c r="H142" s="146"/>
      <c r="I142" s="146"/>
      <c r="J142" s="146"/>
      <c r="K142" s="146"/>
      <c r="L142" s="146"/>
      <c r="M142" s="146"/>
      <c r="N142" s="146"/>
    </row>
    <row r="143">
      <c r="A143" s="146"/>
      <c r="B143" s="127"/>
      <c r="C143" s="146"/>
      <c r="D143" s="146"/>
      <c r="E143" s="146"/>
      <c r="F143" s="146"/>
      <c r="G143" s="146"/>
      <c r="H143" s="146"/>
      <c r="I143" s="146"/>
      <c r="J143" s="146"/>
      <c r="K143" s="146"/>
      <c r="L143" s="146"/>
      <c r="M143" s="146"/>
      <c r="N143" s="146"/>
    </row>
    <row r="144">
      <c r="A144" s="146"/>
      <c r="B144" s="127"/>
      <c r="C144" s="146"/>
      <c r="D144" s="146"/>
      <c r="E144" s="146"/>
      <c r="F144" s="146"/>
      <c r="G144" s="146"/>
      <c r="H144" s="146"/>
      <c r="I144" s="146"/>
      <c r="J144" s="146"/>
      <c r="K144" s="146"/>
      <c r="L144" s="146"/>
      <c r="M144" s="146"/>
      <c r="N144" s="146"/>
    </row>
    <row r="145">
      <c r="A145" s="146"/>
      <c r="B145" s="127"/>
      <c r="C145" s="146"/>
      <c r="D145" s="146"/>
      <c r="E145" s="146"/>
      <c r="F145" s="146"/>
      <c r="G145" s="146"/>
      <c r="H145" s="146"/>
      <c r="I145" s="146"/>
      <c r="J145" s="146"/>
      <c r="K145" s="146"/>
      <c r="L145" s="146"/>
      <c r="M145" s="146"/>
      <c r="N145" s="146"/>
    </row>
    <row r="146">
      <c r="A146" s="146"/>
      <c r="B146" s="127"/>
      <c r="C146" s="146"/>
      <c r="D146" s="146"/>
      <c r="E146" s="146"/>
      <c r="F146" s="146"/>
      <c r="G146" s="146"/>
      <c r="H146" s="146"/>
      <c r="I146" s="146"/>
      <c r="J146" s="146"/>
      <c r="K146" s="146"/>
      <c r="L146" s="146"/>
      <c r="M146" s="146"/>
      <c r="N146" s="146"/>
    </row>
    <row r="147">
      <c r="A147" s="146"/>
      <c r="B147" s="127"/>
      <c r="C147" s="146"/>
      <c r="D147" s="146"/>
      <c r="E147" s="146"/>
      <c r="F147" s="146"/>
      <c r="G147" s="146"/>
      <c r="H147" s="146"/>
      <c r="I147" s="146"/>
      <c r="J147" s="146"/>
      <c r="K147" s="146"/>
      <c r="L147" s="146"/>
      <c r="M147" s="146"/>
      <c r="N147" s="146"/>
    </row>
    <row r="148">
      <c r="A148" s="146"/>
      <c r="B148" s="127"/>
      <c r="C148" s="146"/>
      <c r="D148" s="146"/>
      <c r="E148" s="146"/>
      <c r="F148" s="146"/>
      <c r="G148" s="146"/>
      <c r="H148" s="146"/>
      <c r="I148" s="146"/>
      <c r="J148" s="146"/>
      <c r="K148" s="146"/>
      <c r="L148" s="146"/>
      <c r="M148" s="146"/>
      <c r="N148" s="146"/>
    </row>
    <row r="149">
      <c r="A149" s="146"/>
      <c r="B149" s="127"/>
      <c r="C149" s="146"/>
      <c r="D149" s="146"/>
      <c r="E149" s="146"/>
      <c r="F149" s="146"/>
      <c r="G149" s="146"/>
      <c r="H149" s="146"/>
      <c r="I149" s="146"/>
      <c r="J149" s="146"/>
      <c r="K149" s="146"/>
      <c r="L149" s="146"/>
      <c r="M149" s="146"/>
      <c r="N149" s="146"/>
    </row>
    <row r="150">
      <c r="A150" s="146"/>
      <c r="B150" s="127"/>
      <c r="C150" s="146"/>
      <c r="D150" s="146"/>
      <c r="E150" s="146"/>
      <c r="F150" s="146"/>
      <c r="G150" s="146"/>
      <c r="H150" s="146"/>
      <c r="I150" s="146"/>
      <c r="J150" s="146"/>
      <c r="K150" s="146"/>
      <c r="L150" s="146"/>
      <c r="M150" s="146"/>
      <c r="N150" s="146"/>
    </row>
    <row r="151">
      <c r="A151" s="146"/>
      <c r="B151" s="127"/>
      <c r="C151" s="146"/>
      <c r="D151" s="146"/>
      <c r="E151" s="146"/>
      <c r="F151" s="146"/>
      <c r="G151" s="146"/>
      <c r="H151" s="146"/>
      <c r="I151" s="146"/>
      <c r="J151" s="146"/>
      <c r="K151" s="146"/>
      <c r="L151" s="146"/>
      <c r="M151" s="146"/>
      <c r="N151" s="146"/>
    </row>
    <row r="152">
      <c r="A152" s="146"/>
      <c r="B152" s="127"/>
      <c r="C152" s="146"/>
      <c r="D152" s="146"/>
      <c r="E152" s="146"/>
      <c r="F152" s="146"/>
      <c r="G152" s="146"/>
      <c r="H152" s="146"/>
      <c r="I152" s="146"/>
      <c r="J152" s="146"/>
      <c r="K152" s="146"/>
      <c r="L152" s="146"/>
      <c r="M152" s="146"/>
      <c r="N152" s="146"/>
    </row>
    <row r="153">
      <c r="A153" s="146"/>
      <c r="B153" s="127"/>
      <c r="C153" s="146"/>
      <c r="D153" s="146"/>
      <c r="E153" s="146"/>
      <c r="F153" s="146"/>
      <c r="G153" s="146"/>
      <c r="H153" s="146"/>
      <c r="I153" s="146"/>
      <c r="J153" s="146"/>
      <c r="K153" s="146"/>
      <c r="L153" s="146"/>
      <c r="M153" s="146"/>
      <c r="N153" s="146"/>
    </row>
    <row r="154">
      <c r="A154" s="146"/>
      <c r="B154" s="127"/>
      <c r="C154" s="146"/>
      <c r="D154" s="146"/>
      <c r="E154" s="146"/>
      <c r="F154" s="146"/>
      <c r="G154" s="146"/>
      <c r="H154" s="146"/>
      <c r="I154" s="146"/>
      <c r="J154" s="146"/>
      <c r="K154" s="146"/>
      <c r="L154" s="146"/>
      <c r="M154" s="146"/>
      <c r="N154" s="146"/>
    </row>
    <row r="155">
      <c r="A155" s="146"/>
      <c r="B155" s="127"/>
      <c r="C155" s="146"/>
      <c r="D155" s="146"/>
      <c r="E155" s="146"/>
      <c r="F155" s="146"/>
      <c r="G155" s="146"/>
      <c r="H155" s="146"/>
      <c r="I155" s="146"/>
      <c r="J155" s="146"/>
      <c r="K155" s="146"/>
      <c r="L155" s="146"/>
      <c r="M155" s="146"/>
      <c r="N155" s="146"/>
    </row>
    <row r="156">
      <c r="A156" s="146"/>
      <c r="B156" s="127"/>
      <c r="C156" s="146"/>
      <c r="D156" s="146"/>
      <c r="E156" s="146"/>
      <c r="F156" s="146"/>
      <c r="G156" s="146"/>
      <c r="H156" s="146"/>
      <c r="I156" s="146"/>
      <c r="J156" s="146"/>
      <c r="K156" s="146"/>
      <c r="L156" s="146"/>
      <c r="M156" s="146"/>
      <c r="N156" s="146"/>
    </row>
    <row r="157">
      <c r="A157" s="146"/>
      <c r="B157" s="127"/>
      <c r="C157" s="146"/>
      <c r="D157" s="146"/>
      <c r="E157" s="146"/>
      <c r="F157" s="146"/>
      <c r="G157" s="146"/>
      <c r="H157" s="146"/>
      <c r="I157" s="146"/>
      <c r="J157" s="146"/>
      <c r="K157" s="146"/>
      <c r="L157" s="146"/>
      <c r="M157" s="146"/>
      <c r="N157" s="146"/>
    </row>
    <row r="158">
      <c r="A158" s="146"/>
      <c r="B158" s="127"/>
      <c r="C158" s="146"/>
      <c r="D158" s="146"/>
      <c r="E158" s="146"/>
      <c r="F158" s="146"/>
      <c r="G158" s="146"/>
      <c r="H158" s="146"/>
      <c r="I158" s="146"/>
      <c r="J158" s="146"/>
      <c r="K158" s="146"/>
      <c r="L158" s="146"/>
      <c r="M158" s="146"/>
      <c r="N158" s="146"/>
    </row>
    <row r="159">
      <c r="A159" s="146"/>
      <c r="B159" s="127"/>
      <c r="C159" s="146"/>
      <c r="D159" s="146"/>
      <c r="E159" s="146"/>
      <c r="F159" s="146"/>
      <c r="G159" s="146"/>
      <c r="H159" s="146"/>
      <c r="I159" s="146"/>
      <c r="J159" s="146"/>
      <c r="K159" s="146"/>
      <c r="L159" s="146"/>
      <c r="M159" s="146"/>
      <c r="N159" s="146"/>
    </row>
    <row r="160">
      <c r="A160" s="146"/>
      <c r="B160" s="127"/>
      <c r="C160" s="146"/>
      <c r="D160" s="146"/>
      <c r="E160" s="146"/>
      <c r="F160" s="146"/>
      <c r="G160" s="146"/>
      <c r="H160" s="146"/>
      <c r="I160" s="146"/>
      <c r="J160" s="146"/>
      <c r="K160" s="146"/>
      <c r="L160" s="146"/>
      <c r="M160" s="146"/>
      <c r="N160" s="146"/>
    </row>
    <row r="161">
      <c r="A161" s="146"/>
      <c r="B161" s="127"/>
      <c r="C161" s="146"/>
      <c r="D161" s="146"/>
      <c r="E161" s="146"/>
      <c r="F161" s="146"/>
      <c r="G161" s="146"/>
      <c r="H161" s="146"/>
      <c r="I161" s="146"/>
      <c r="J161" s="146"/>
      <c r="K161" s="146"/>
      <c r="L161" s="146"/>
      <c r="M161" s="146"/>
      <c r="N161" s="146"/>
    </row>
    <row r="162">
      <c r="A162" s="146"/>
      <c r="B162" s="127"/>
      <c r="C162" s="146"/>
      <c r="D162" s="146"/>
      <c r="E162" s="146"/>
      <c r="F162" s="146"/>
      <c r="G162" s="146"/>
      <c r="H162" s="146"/>
      <c r="I162" s="146"/>
      <c r="J162" s="146"/>
      <c r="K162" s="146"/>
      <c r="L162" s="146"/>
      <c r="M162" s="146"/>
      <c r="N162" s="146"/>
    </row>
    <row r="163">
      <c r="A163" s="146"/>
      <c r="B163" s="127"/>
      <c r="C163" s="146"/>
      <c r="D163" s="146"/>
      <c r="E163" s="146"/>
      <c r="F163" s="146"/>
      <c r="G163" s="146"/>
      <c r="H163" s="146"/>
      <c r="I163" s="146"/>
      <c r="J163" s="146"/>
      <c r="K163" s="146"/>
      <c r="L163" s="146"/>
      <c r="M163" s="146"/>
      <c r="N163" s="146"/>
    </row>
    <row r="164">
      <c r="A164" s="146"/>
      <c r="B164" s="127"/>
      <c r="C164" s="146"/>
      <c r="D164" s="146"/>
      <c r="E164" s="146"/>
      <c r="F164" s="146"/>
      <c r="G164" s="146"/>
      <c r="H164" s="146"/>
      <c r="I164" s="146"/>
      <c r="J164" s="146"/>
      <c r="K164" s="146"/>
      <c r="L164" s="146"/>
      <c r="M164" s="146"/>
      <c r="N164" s="146"/>
    </row>
    <row r="165">
      <c r="A165" s="146"/>
      <c r="B165" s="127"/>
      <c r="C165" s="146"/>
      <c r="D165" s="146"/>
      <c r="E165" s="146"/>
      <c r="F165" s="146"/>
      <c r="G165" s="146"/>
      <c r="H165" s="146"/>
      <c r="I165" s="146"/>
      <c r="J165" s="146"/>
      <c r="K165" s="146"/>
      <c r="L165" s="146"/>
      <c r="M165" s="146"/>
      <c r="N165" s="146"/>
    </row>
    <row r="166">
      <c r="A166" s="146"/>
      <c r="B166" s="127"/>
      <c r="C166" s="146"/>
      <c r="D166" s="146"/>
      <c r="E166" s="146"/>
      <c r="F166" s="146"/>
      <c r="G166" s="146"/>
      <c r="H166" s="146"/>
      <c r="I166" s="146"/>
      <c r="J166" s="146"/>
      <c r="K166" s="146"/>
      <c r="L166" s="146"/>
      <c r="M166" s="146"/>
      <c r="N166" s="146"/>
    </row>
    <row r="167">
      <c r="A167" s="146"/>
      <c r="B167" s="127"/>
      <c r="C167" s="146"/>
      <c r="D167" s="146"/>
      <c r="E167" s="146"/>
      <c r="F167" s="146"/>
      <c r="G167" s="146"/>
      <c r="H167" s="146"/>
      <c r="I167" s="146"/>
      <c r="J167" s="146"/>
      <c r="K167" s="146"/>
      <c r="L167" s="146"/>
      <c r="M167" s="146"/>
      <c r="N167" s="146"/>
    </row>
    <row r="168">
      <c r="A168" s="146"/>
      <c r="B168" s="127"/>
      <c r="C168" s="146"/>
      <c r="D168" s="146"/>
      <c r="E168" s="146"/>
      <c r="F168" s="146"/>
      <c r="G168" s="146"/>
      <c r="H168" s="146"/>
      <c r="I168" s="146"/>
      <c r="J168" s="146"/>
      <c r="K168" s="146"/>
      <c r="L168" s="146"/>
      <c r="M168" s="146"/>
      <c r="N168" s="146"/>
    </row>
    <row r="169">
      <c r="A169" s="146"/>
      <c r="B169" s="127"/>
      <c r="C169" s="146"/>
      <c r="D169" s="146"/>
      <c r="E169" s="146"/>
      <c r="F169" s="146"/>
      <c r="G169" s="146"/>
      <c r="H169" s="146"/>
      <c r="I169" s="146"/>
      <c r="J169" s="146"/>
      <c r="K169" s="146"/>
      <c r="L169" s="146"/>
      <c r="M169" s="146"/>
      <c r="N169" s="146"/>
    </row>
    <row r="170">
      <c r="A170" s="146"/>
      <c r="B170" s="127"/>
      <c r="C170" s="146"/>
      <c r="D170" s="146"/>
      <c r="E170" s="146"/>
      <c r="F170" s="146"/>
      <c r="G170" s="146"/>
      <c r="H170" s="146"/>
      <c r="I170" s="146"/>
      <c r="J170" s="146"/>
      <c r="K170" s="146"/>
      <c r="L170" s="146"/>
      <c r="M170" s="146"/>
      <c r="N170" s="146"/>
    </row>
    <row r="171">
      <c r="A171" s="146"/>
      <c r="B171" s="127"/>
      <c r="C171" s="146"/>
      <c r="D171" s="146"/>
      <c r="E171" s="146"/>
      <c r="F171" s="146"/>
      <c r="G171" s="146"/>
      <c r="H171" s="146"/>
      <c r="I171" s="146"/>
      <c r="J171" s="146"/>
      <c r="K171" s="146"/>
      <c r="L171" s="146"/>
      <c r="M171" s="146"/>
      <c r="N171" s="146"/>
    </row>
    <row r="172">
      <c r="A172" s="146"/>
      <c r="B172" s="127"/>
      <c r="C172" s="146"/>
      <c r="D172" s="146"/>
      <c r="E172" s="146"/>
      <c r="F172" s="146"/>
      <c r="G172" s="146"/>
      <c r="H172" s="146"/>
      <c r="I172" s="146"/>
      <c r="J172" s="146"/>
      <c r="K172" s="146"/>
      <c r="L172" s="146"/>
      <c r="M172" s="146"/>
      <c r="N172" s="146"/>
    </row>
    <row r="173">
      <c r="A173" s="146"/>
      <c r="B173" s="127"/>
      <c r="C173" s="146"/>
      <c r="D173" s="146"/>
      <c r="E173" s="146"/>
      <c r="F173" s="146"/>
      <c r="G173" s="146"/>
      <c r="H173" s="146"/>
      <c r="I173" s="146"/>
      <c r="J173" s="146"/>
      <c r="K173" s="146"/>
      <c r="L173" s="146"/>
      <c r="M173" s="146"/>
      <c r="N173" s="146"/>
    </row>
    <row r="174">
      <c r="A174" s="146"/>
      <c r="B174" s="127"/>
      <c r="C174" s="146"/>
      <c r="D174" s="146"/>
      <c r="E174" s="146"/>
      <c r="F174" s="146"/>
      <c r="G174" s="146"/>
      <c r="H174" s="146"/>
      <c r="I174" s="146"/>
      <c r="J174" s="146"/>
      <c r="K174" s="146"/>
      <c r="L174" s="146"/>
      <c r="M174" s="146"/>
      <c r="N174" s="146"/>
    </row>
    <row r="175">
      <c r="A175" s="146"/>
      <c r="B175" s="127"/>
      <c r="C175" s="146"/>
      <c r="D175" s="146"/>
      <c r="E175" s="146"/>
      <c r="F175" s="146"/>
      <c r="G175" s="146"/>
      <c r="H175" s="146"/>
      <c r="I175" s="146"/>
      <c r="J175" s="146"/>
      <c r="K175" s="146"/>
      <c r="L175" s="146"/>
      <c r="M175" s="146"/>
      <c r="N175" s="146"/>
    </row>
    <row r="176">
      <c r="A176" s="146"/>
      <c r="B176" s="127"/>
      <c r="C176" s="146"/>
      <c r="D176" s="146"/>
      <c r="E176" s="146"/>
      <c r="F176" s="146"/>
      <c r="G176" s="146"/>
      <c r="H176" s="146"/>
      <c r="I176" s="146"/>
      <c r="J176" s="146"/>
      <c r="K176" s="146"/>
      <c r="L176" s="146"/>
      <c r="M176" s="146"/>
      <c r="N176" s="146"/>
    </row>
    <row r="177">
      <c r="A177" s="146"/>
      <c r="B177" s="127"/>
      <c r="C177" s="146"/>
      <c r="D177" s="146"/>
      <c r="E177" s="146"/>
      <c r="F177" s="146"/>
      <c r="G177" s="146"/>
      <c r="H177" s="146"/>
      <c r="I177" s="146"/>
      <c r="J177" s="146"/>
      <c r="K177" s="146"/>
      <c r="L177" s="146"/>
      <c r="M177" s="146"/>
      <c r="N177" s="146"/>
    </row>
    <row r="178">
      <c r="A178" s="146"/>
      <c r="B178" s="127"/>
      <c r="C178" s="146"/>
      <c r="D178" s="146"/>
      <c r="E178" s="146"/>
      <c r="F178" s="146"/>
      <c r="G178" s="146"/>
      <c r="H178" s="146"/>
      <c r="I178" s="146"/>
      <c r="J178" s="146"/>
      <c r="K178" s="146"/>
      <c r="L178" s="146"/>
      <c r="M178" s="146"/>
      <c r="N178" s="146"/>
    </row>
    <row r="179">
      <c r="A179" s="146"/>
      <c r="B179" s="127"/>
      <c r="C179" s="146"/>
      <c r="D179" s="146"/>
      <c r="E179" s="146"/>
      <c r="F179" s="146"/>
      <c r="G179" s="146"/>
      <c r="H179" s="146"/>
      <c r="I179" s="146"/>
      <c r="J179" s="146"/>
      <c r="K179" s="146"/>
      <c r="L179" s="146"/>
      <c r="M179" s="146"/>
      <c r="N179" s="146"/>
    </row>
    <row r="180">
      <c r="A180" s="146"/>
      <c r="B180" s="127"/>
      <c r="C180" s="146"/>
      <c r="D180" s="146"/>
      <c r="E180" s="146"/>
      <c r="F180" s="146"/>
      <c r="G180" s="146"/>
      <c r="H180" s="146"/>
      <c r="I180" s="146"/>
      <c r="J180" s="146"/>
      <c r="K180" s="146"/>
      <c r="L180" s="146"/>
      <c r="M180" s="146"/>
      <c r="N180" s="146"/>
    </row>
    <row r="181">
      <c r="A181" s="146"/>
      <c r="B181" s="127"/>
      <c r="C181" s="146"/>
      <c r="D181" s="146"/>
      <c r="E181" s="146"/>
      <c r="F181" s="146"/>
      <c r="G181" s="146"/>
      <c r="H181" s="146"/>
      <c r="I181" s="146"/>
      <c r="J181" s="146"/>
      <c r="K181" s="146"/>
      <c r="L181" s="146"/>
      <c r="M181" s="146"/>
      <c r="N181" s="146"/>
    </row>
    <row r="182">
      <c r="A182" s="146"/>
      <c r="B182" s="127"/>
      <c r="C182" s="146"/>
      <c r="D182" s="146"/>
      <c r="E182" s="146"/>
      <c r="F182" s="146"/>
      <c r="G182" s="146"/>
      <c r="H182" s="146"/>
      <c r="I182" s="146"/>
      <c r="J182" s="146"/>
      <c r="K182" s="146"/>
      <c r="L182" s="146"/>
      <c r="M182" s="146"/>
      <c r="N182" s="146"/>
    </row>
    <row r="183">
      <c r="A183" s="146"/>
      <c r="B183" s="127"/>
      <c r="C183" s="146"/>
      <c r="D183" s="146"/>
      <c r="E183" s="146"/>
      <c r="F183" s="146"/>
      <c r="G183" s="146"/>
      <c r="H183" s="146"/>
      <c r="I183" s="146"/>
      <c r="J183" s="146"/>
      <c r="K183" s="146"/>
      <c r="L183" s="146"/>
      <c r="M183" s="146"/>
      <c r="N183" s="146"/>
    </row>
    <row r="184">
      <c r="A184" s="146"/>
      <c r="B184" s="127"/>
      <c r="C184" s="146"/>
      <c r="D184" s="146"/>
      <c r="E184" s="146"/>
      <c r="F184" s="146"/>
      <c r="G184" s="146"/>
      <c r="H184" s="146"/>
      <c r="I184" s="146"/>
      <c r="J184" s="146"/>
      <c r="K184" s="146"/>
      <c r="L184" s="146"/>
      <c r="M184" s="146"/>
      <c r="N184" s="146"/>
    </row>
    <row r="185">
      <c r="A185" s="146"/>
      <c r="B185" s="127"/>
      <c r="C185" s="146"/>
      <c r="D185" s="146"/>
      <c r="E185" s="146"/>
      <c r="F185" s="146"/>
      <c r="G185" s="146"/>
      <c r="H185" s="146"/>
      <c r="I185" s="146"/>
      <c r="J185" s="146"/>
      <c r="K185" s="146"/>
      <c r="L185" s="146"/>
      <c r="M185" s="146"/>
      <c r="N185" s="146"/>
    </row>
    <row r="186">
      <c r="A186" s="146"/>
      <c r="B186" s="127"/>
      <c r="C186" s="146"/>
      <c r="D186" s="146"/>
      <c r="E186" s="146"/>
      <c r="F186" s="146"/>
      <c r="G186" s="146"/>
      <c r="H186" s="146"/>
      <c r="I186" s="146"/>
      <c r="J186" s="146"/>
      <c r="K186" s="146"/>
      <c r="L186" s="146"/>
      <c r="M186" s="146"/>
      <c r="N186" s="146"/>
    </row>
    <row r="187">
      <c r="A187" s="146"/>
      <c r="B187" s="127"/>
      <c r="C187" s="146"/>
      <c r="D187" s="146"/>
      <c r="E187" s="146"/>
      <c r="F187" s="146"/>
      <c r="G187" s="146"/>
      <c r="H187" s="146"/>
      <c r="I187" s="146"/>
      <c r="J187" s="146"/>
      <c r="K187" s="146"/>
      <c r="L187" s="146"/>
      <c r="M187" s="146"/>
      <c r="N187" s="146"/>
    </row>
    <row r="188">
      <c r="A188" s="146"/>
      <c r="B188" s="127"/>
      <c r="C188" s="146"/>
      <c r="D188" s="146"/>
      <c r="E188" s="146"/>
      <c r="F188" s="146"/>
      <c r="G188" s="146"/>
      <c r="H188" s="146"/>
      <c r="I188" s="146"/>
      <c r="J188" s="146"/>
      <c r="K188" s="146"/>
      <c r="L188" s="146"/>
      <c r="M188" s="146"/>
      <c r="N188" s="146"/>
    </row>
    <row r="189">
      <c r="A189" s="146"/>
      <c r="B189" s="127"/>
      <c r="C189" s="146"/>
      <c r="D189" s="146"/>
      <c r="E189" s="146"/>
      <c r="F189" s="146"/>
      <c r="G189" s="146"/>
      <c r="H189" s="146"/>
      <c r="I189" s="146"/>
      <c r="J189" s="146"/>
      <c r="K189" s="146"/>
      <c r="L189" s="146"/>
      <c r="M189" s="146"/>
      <c r="N189" s="146"/>
    </row>
    <row r="190">
      <c r="A190" s="146"/>
      <c r="B190" s="127"/>
      <c r="C190" s="146"/>
      <c r="D190" s="146"/>
      <c r="E190" s="146"/>
      <c r="F190" s="146"/>
      <c r="G190" s="146"/>
      <c r="H190" s="146"/>
      <c r="I190" s="146"/>
      <c r="J190" s="146"/>
      <c r="K190" s="146"/>
      <c r="L190" s="146"/>
      <c r="M190" s="146"/>
      <c r="N190" s="146"/>
    </row>
    <row r="191">
      <c r="A191" s="146"/>
      <c r="B191" s="127"/>
      <c r="C191" s="146"/>
      <c r="D191" s="146"/>
      <c r="E191" s="146"/>
      <c r="F191" s="146"/>
      <c r="G191" s="146"/>
      <c r="H191" s="146"/>
      <c r="I191" s="146"/>
      <c r="J191" s="146"/>
      <c r="K191" s="146"/>
      <c r="L191" s="146"/>
      <c r="M191" s="146"/>
      <c r="N191" s="146"/>
    </row>
    <row r="192">
      <c r="A192" s="146"/>
      <c r="B192" s="127"/>
      <c r="C192" s="146"/>
      <c r="D192" s="146"/>
      <c r="E192" s="146"/>
      <c r="F192" s="146"/>
      <c r="G192" s="146"/>
      <c r="H192" s="146"/>
      <c r="I192" s="146"/>
      <c r="J192" s="146"/>
      <c r="K192" s="146"/>
      <c r="L192" s="146"/>
      <c r="M192" s="146"/>
      <c r="N192" s="146"/>
    </row>
    <row r="193">
      <c r="A193" s="146"/>
      <c r="B193" s="127"/>
      <c r="C193" s="146"/>
      <c r="D193" s="146"/>
      <c r="E193" s="146"/>
      <c r="F193" s="146"/>
      <c r="G193" s="146"/>
      <c r="H193" s="146"/>
      <c r="I193" s="146"/>
      <c r="J193" s="146"/>
      <c r="K193" s="146"/>
      <c r="L193" s="146"/>
      <c r="M193" s="146"/>
      <c r="N193" s="146"/>
    </row>
    <row r="194">
      <c r="A194" s="146"/>
      <c r="B194" s="127"/>
      <c r="C194" s="146"/>
      <c r="D194" s="146"/>
      <c r="E194" s="146"/>
      <c r="F194" s="146"/>
      <c r="G194" s="146"/>
      <c r="H194" s="146"/>
      <c r="I194" s="146"/>
      <c r="J194" s="146"/>
      <c r="K194" s="146"/>
      <c r="L194" s="146"/>
      <c r="M194" s="146"/>
      <c r="N194" s="146"/>
    </row>
    <row r="195">
      <c r="A195" s="146"/>
      <c r="B195" s="127"/>
      <c r="C195" s="146"/>
      <c r="D195" s="146"/>
      <c r="E195" s="146"/>
      <c r="F195" s="146"/>
      <c r="G195" s="146"/>
      <c r="H195" s="146"/>
      <c r="I195" s="146"/>
      <c r="J195" s="146"/>
      <c r="K195" s="146"/>
      <c r="L195" s="146"/>
      <c r="M195" s="146"/>
      <c r="N195" s="146"/>
    </row>
    <row r="196">
      <c r="A196" s="146"/>
      <c r="B196" s="127"/>
      <c r="C196" s="146"/>
      <c r="D196" s="146"/>
      <c r="E196" s="146"/>
      <c r="F196" s="146"/>
      <c r="G196" s="146"/>
      <c r="H196" s="146"/>
      <c r="I196" s="146"/>
      <c r="J196" s="146"/>
      <c r="K196" s="146"/>
      <c r="L196" s="146"/>
      <c r="M196" s="146"/>
      <c r="N196" s="146"/>
    </row>
    <row r="197">
      <c r="A197" s="146"/>
      <c r="B197" s="127"/>
      <c r="C197" s="146"/>
      <c r="D197" s="146"/>
      <c r="E197" s="146"/>
      <c r="F197" s="146"/>
      <c r="G197" s="146"/>
      <c r="H197" s="146"/>
      <c r="I197" s="146"/>
      <c r="J197" s="146"/>
      <c r="K197" s="146"/>
      <c r="L197" s="146"/>
      <c r="M197" s="146"/>
      <c r="N197" s="146"/>
    </row>
    <row r="198">
      <c r="A198" s="146"/>
      <c r="B198" s="127"/>
      <c r="C198" s="146"/>
      <c r="D198" s="146"/>
      <c r="E198" s="146"/>
      <c r="F198" s="146"/>
      <c r="G198" s="146"/>
      <c r="H198" s="146"/>
      <c r="I198" s="146"/>
      <c r="J198" s="146"/>
      <c r="K198" s="146"/>
      <c r="L198" s="146"/>
      <c r="M198" s="146"/>
      <c r="N198" s="146"/>
    </row>
    <row r="199">
      <c r="A199" s="146"/>
      <c r="B199" s="127"/>
      <c r="C199" s="146"/>
      <c r="D199" s="146"/>
      <c r="E199" s="146"/>
      <c r="F199" s="146"/>
      <c r="G199" s="146"/>
      <c r="H199" s="146"/>
      <c r="I199" s="146"/>
      <c r="J199" s="146"/>
      <c r="K199" s="146"/>
      <c r="L199" s="146"/>
      <c r="M199" s="146"/>
      <c r="N199" s="146"/>
    </row>
    <row r="200">
      <c r="A200" s="146"/>
      <c r="B200" s="127"/>
      <c r="C200" s="146"/>
      <c r="D200" s="146"/>
      <c r="E200" s="146"/>
      <c r="F200" s="146"/>
      <c r="G200" s="146"/>
      <c r="H200" s="146"/>
      <c r="I200" s="146"/>
      <c r="J200" s="146"/>
      <c r="K200" s="146"/>
      <c r="L200" s="146"/>
      <c r="M200" s="146"/>
      <c r="N200" s="146"/>
    </row>
    <row r="201">
      <c r="A201" s="146"/>
      <c r="B201" s="127"/>
      <c r="C201" s="146"/>
      <c r="D201" s="146"/>
      <c r="E201" s="146"/>
      <c r="F201" s="146"/>
      <c r="G201" s="146"/>
      <c r="H201" s="146"/>
      <c r="I201" s="146"/>
      <c r="J201" s="146"/>
      <c r="K201" s="146"/>
      <c r="L201" s="146"/>
      <c r="M201" s="146"/>
      <c r="N201" s="146"/>
    </row>
    <row r="202">
      <c r="A202" s="146"/>
      <c r="B202" s="127"/>
      <c r="C202" s="146"/>
      <c r="D202" s="146"/>
      <c r="E202" s="146"/>
      <c r="F202" s="146"/>
      <c r="G202" s="146"/>
      <c r="H202" s="146"/>
      <c r="I202" s="146"/>
      <c r="J202" s="146"/>
      <c r="K202" s="146"/>
      <c r="L202" s="146"/>
      <c r="M202" s="146"/>
      <c r="N202" s="146"/>
    </row>
    <row r="203">
      <c r="A203" s="146"/>
      <c r="B203" s="127"/>
      <c r="C203" s="146"/>
      <c r="D203" s="146"/>
      <c r="E203" s="146"/>
      <c r="F203" s="146"/>
      <c r="G203" s="146"/>
      <c r="H203" s="146"/>
      <c r="I203" s="146"/>
      <c r="J203" s="146"/>
      <c r="K203" s="146"/>
      <c r="L203" s="146"/>
      <c r="M203" s="146"/>
      <c r="N203" s="146"/>
    </row>
    <row r="204">
      <c r="A204" s="146"/>
      <c r="B204" s="127"/>
      <c r="C204" s="146"/>
      <c r="D204" s="146"/>
      <c r="E204" s="146"/>
      <c r="F204" s="146"/>
      <c r="G204" s="146"/>
      <c r="H204" s="146"/>
      <c r="I204" s="146"/>
      <c r="J204" s="146"/>
      <c r="K204" s="146"/>
      <c r="L204" s="146"/>
      <c r="M204" s="146"/>
      <c r="N204" s="146"/>
    </row>
    <row r="205">
      <c r="A205" s="146"/>
      <c r="B205" s="127"/>
      <c r="C205" s="146"/>
      <c r="D205" s="146"/>
      <c r="E205" s="146"/>
      <c r="F205" s="146"/>
      <c r="G205" s="146"/>
      <c r="H205" s="146"/>
      <c r="I205" s="146"/>
      <c r="J205" s="146"/>
      <c r="K205" s="146"/>
      <c r="L205" s="146"/>
      <c r="M205" s="146"/>
      <c r="N205" s="146"/>
    </row>
    <row r="206">
      <c r="A206" s="146"/>
      <c r="B206" s="127"/>
      <c r="C206" s="146"/>
      <c r="D206" s="146"/>
      <c r="E206" s="146"/>
      <c r="F206" s="146"/>
      <c r="G206" s="146"/>
      <c r="H206" s="146"/>
      <c r="I206" s="146"/>
      <c r="J206" s="146"/>
      <c r="K206" s="146"/>
      <c r="L206" s="146"/>
      <c r="M206" s="146"/>
      <c r="N206" s="146"/>
    </row>
    <row r="207">
      <c r="A207" s="146"/>
      <c r="B207" s="127"/>
      <c r="C207" s="146"/>
      <c r="D207" s="146"/>
      <c r="E207" s="146"/>
      <c r="F207" s="146"/>
      <c r="G207" s="146"/>
      <c r="H207" s="146"/>
      <c r="I207" s="146"/>
      <c r="J207" s="146"/>
      <c r="K207" s="146"/>
      <c r="L207" s="146"/>
      <c r="M207" s="146"/>
      <c r="N207" s="146"/>
    </row>
    <row r="208">
      <c r="A208" s="146"/>
      <c r="B208" s="127"/>
      <c r="C208" s="146"/>
      <c r="D208" s="146"/>
      <c r="E208" s="146"/>
      <c r="F208" s="146"/>
      <c r="G208" s="146"/>
      <c r="H208" s="146"/>
      <c r="I208" s="146"/>
      <c r="J208" s="146"/>
      <c r="K208" s="146"/>
      <c r="L208" s="146"/>
      <c r="M208" s="146"/>
      <c r="N208" s="146"/>
    </row>
    <row r="209">
      <c r="A209" s="146"/>
      <c r="B209" s="127"/>
      <c r="C209" s="146"/>
      <c r="D209" s="146"/>
      <c r="E209" s="146"/>
      <c r="F209" s="146"/>
      <c r="G209" s="146"/>
      <c r="H209" s="146"/>
      <c r="I209" s="146"/>
      <c r="J209" s="146"/>
      <c r="K209" s="146"/>
      <c r="L209" s="146"/>
      <c r="M209" s="146"/>
      <c r="N209" s="146"/>
    </row>
    <row r="210">
      <c r="A210" s="146"/>
      <c r="B210" s="127"/>
      <c r="C210" s="146"/>
      <c r="D210" s="146"/>
      <c r="E210" s="146"/>
      <c r="F210" s="146"/>
      <c r="G210" s="146"/>
      <c r="H210" s="146"/>
      <c r="I210" s="146"/>
      <c r="J210" s="146"/>
      <c r="K210" s="146"/>
      <c r="L210" s="146"/>
      <c r="M210" s="146"/>
      <c r="N210" s="146"/>
    </row>
    <row r="211">
      <c r="A211" s="146"/>
      <c r="B211" s="127"/>
      <c r="C211" s="146"/>
      <c r="D211" s="146"/>
      <c r="E211" s="146"/>
      <c r="F211" s="146"/>
      <c r="G211" s="146"/>
      <c r="H211" s="146"/>
      <c r="I211" s="146"/>
      <c r="J211" s="146"/>
      <c r="K211" s="146"/>
      <c r="L211" s="146"/>
      <c r="M211" s="146"/>
      <c r="N211" s="146"/>
    </row>
    <row r="212">
      <c r="A212" s="146"/>
      <c r="B212" s="127"/>
      <c r="C212" s="146"/>
      <c r="D212" s="146"/>
      <c r="E212" s="146"/>
      <c r="F212" s="146"/>
      <c r="G212" s="146"/>
      <c r="H212" s="146"/>
      <c r="I212" s="146"/>
      <c r="J212" s="146"/>
      <c r="K212" s="146"/>
      <c r="L212" s="146"/>
      <c r="M212" s="146"/>
      <c r="N212" s="146"/>
    </row>
    <row r="213">
      <c r="A213" s="146"/>
      <c r="B213" s="127"/>
      <c r="C213" s="146"/>
      <c r="D213" s="146"/>
      <c r="E213" s="146"/>
      <c r="F213" s="146"/>
      <c r="G213" s="146"/>
      <c r="H213" s="146"/>
      <c r="I213" s="146"/>
      <c r="J213" s="146"/>
      <c r="K213" s="146"/>
      <c r="L213" s="146"/>
      <c r="M213" s="146"/>
      <c r="N213" s="146"/>
    </row>
    <row r="214">
      <c r="A214" s="146"/>
      <c r="B214" s="127"/>
      <c r="C214" s="146"/>
      <c r="D214" s="146"/>
      <c r="E214" s="146"/>
      <c r="F214" s="146"/>
      <c r="G214" s="146"/>
      <c r="H214" s="146"/>
      <c r="I214" s="146"/>
      <c r="J214" s="146"/>
      <c r="K214" s="146"/>
      <c r="L214" s="146"/>
      <c r="M214" s="146"/>
      <c r="N214" s="146"/>
    </row>
    <row r="215">
      <c r="A215" s="146"/>
      <c r="B215" s="127"/>
      <c r="C215" s="146"/>
      <c r="D215" s="146"/>
      <c r="E215" s="146"/>
      <c r="F215" s="146"/>
      <c r="G215" s="146"/>
      <c r="H215" s="146"/>
      <c r="I215" s="146"/>
      <c r="J215" s="146"/>
      <c r="K215" s="146"/>
      <c r="L215" s="146"/>
      <c r="M215" s="146"/>
      <c r="N215" s="146"/>
    </row>
    <row r="216">
      <c r="A216" s="146"/>
      <c r="B216" s="127"/>
      <c r="C216" s="146"/>
      <c r="D216" s="146"/>
      <c r="E216" s="146"/>
      <c r="F216" s="146"/>
      <c r="G216" s="146"/>
      <c r="H216" s="146"/>
      <c r="I216" s="146"/>
      <c r="J216" s="146"/>
      <c r="K216" s="146"/>
      <c r="L216" s="146"/>
      <c r="M216" s="146"/>
      <c r="N216" s="146"/>
    </row>
    <row r="217">
      <c r="A217" s="146"/>
      <c r="B217" s="127"/>
      <c r="C217" s="146"/>
      <c r="D217" s="146"/>
      <c r="E217" s="146"/>
      <c r="F217" s="146"/>
      <c r="G217" s="146"/>
      <c r="H217" s="146"/>
      <c r="I217" s="146"/>
      <c r="J217" s="146"/>
      <c r="K217" s="146"/>
      <c r="L217" s="146"/>
      <c r="M217" s="146"/>
      <c r="N217" s="146"/>
    </row>
    <row r="218">
      <c r="A218" s="146"/>
      <c r="B218" s="127"/>
      <c r="C218" s="146"/>
      <c r="D218" s="146"/>
      <c r="E218" s="146"/>
      <c r="F218" s="146"/>
      <c r="G218" s="146"/>
      <c r="H218" s="146"/>
      <c r="I218" s="146"/>
      <c r="J218" s="146"/>
      <c r="K218" s="146"/>
      <c r="L218" s="146"/>
      <c r="M218" s="146"/>
      <c r="N218" s="146"/>
    </row>
    <row r="219">
      <c r="A219" s="146"/>
      <c r="B219" s="127"/>
      <c r="C219" s="146"/>
      <c r="D219" s="146"/>
      <c r="E219" s="146"/>
      <c r="F219" s="146"/>
      <c r="G219" s="146"/>
      <c r="H219" s="146"/>
      <c r="I219" s="146"/>
      <c r="J219" s="146"/>
      <c r="K219" s="146"/>
      <c r="L219" s="146"/>
      <c r="M219" s="146"/>
      <c r="N219" s="146"/>
    </row>
    <row r="220">
      <c r="A220" s="146"/>
      <c r="B220" s="127"/>
      <c r="C220" s="146"/>
      <c r="D220" s="146"/>
      <c r="E220" s="146"/>
      <c r="F220" s="146"/>
      <c r="G220" s="146"/>
      <c r="H220" s="146"/>
      <c r="I220" s="146"/>
      <c r="J220" s="146"/>
      <c r="K220" s="146"/>
      <c r="L220" s="146"/>
      <c r="M220" s="146"/>
      <c r="N220" s="146"/>
    </row>
    <row r="221">
      <c r="A221" s="146"/>
      <c r="B221" s="127"/>
      <c r="C221" s="146"/>
      <c r="D221" s="146"/>
      <c r="E221" s="146"/>
      <c r="F221" s="146"/>
      <c r="G221" s="146"/>
      <c r="H221" s="146"/>
      <c r="I221" s="146"/>
      <c r="J221" s="146"/>
      <c r="K221" s="146"/>
      <c r="L221" s="146"/>
      <c r="M221" s="146"/>
      <c r="N221" s="146"/>
    </row>
    <row r="222">
      <c r="A222" s="146"/>
      <c r="B222" s="127"/>
      <c r="C222" s="146"/>
      <c r="D222" s="146"/>
      <c r="E222" s="146"/>
      <c r="F222" s="146"/>
      <c r="G222" s="146"/>
      <c r="H222" s="146"/>
      <c r="I222" s="146"/>
      <c r="J222" s="146"/>
      <c r="K222" s="146"/>
      <c r="L222" s="146"/>
      <c r="M222" s="146"/>
      <c r="N222" s="146"/>
    </row>
    <row r="223">
      <c r="A223" s="146"/>
      <c r="B223" s="127"/>
      <c r="C223" s="146"/>
      <c r="D223" s="146"/>
      <c r="E223" s="146"/>
      <c r="F223" s="146"/>
      <c r="G223" s="146"/>
      <c r="H223" s="146"/>
      <c r="I223" s="146"/>
      <c r="J223" s="146"/>
      <c r="K223" s="146"/>
      <c r="L223" s="146"/>
      <c r="M223" s="146"/>
      <c r="N223" s="146"/>
    </row>
    <row r="224">
      <c r="A224" s="146"/>
      <c r="B224" s="127"/>
      <c r="C224" s="146"/>
      <c r="D224" s="146"/>
      <c r="E224" s="146"/>
      <c r="F224" s="146"/>
      <c r="G224" s="146"/>
      <c r="H224" s="146"/>
      <c r="I224" s="146"/>
      <c r="J224" s="146"/>
      <c r="K224" s="146"/>
      <c r="L224" s="146"/>
      <c r="M224" s="146"/>
      <c r="N224" s="146"/>
    </row>
    <row r="225">
      <c r="A225" s="146"/>
      <c r="B225" s="127"/>
      <c r="C225" s="146"/>
      <c r="D225" s="146"/>
      <c r="E225" s="146"/>
      <c r="F225" s="146"/>
      <c r="G225" s="146"/>
      <c r="H225" s="146"/>
      <c r="I225" s="146"/>
      <c r="J225" s="146"/>
      <c r="K225" s="146"/>
      <c r="L225" s="146"/>
      <c r="M225" s="146"/>
      <c r="N225" s="146"/>
    </row>
    <row r="226">
      <c r="A226" s="146"/>
      <c r="B226" s="127"/>
      <c r="C226" s="146"/>
      <c r="D226" s="146"/>
      <c r="E226" s="146"/>
      <c r="F226" s="146"/>
      <c r="G226" s="146"/>
      <c r="H226" s="146"/>
      <c r="I226" s="146"/>
      <c r="J226" s="146"/>
      <c r="K226" s="146"/>
      <c r="L226" s="146"/>
      <c r="M226" s="146"/>
      <c r="N226" s="146"/>
    </row>
    <row r="227">
      <c r="A227" s="146"/>
      <c r="B227" s="127"/>
      <c r="C227" s="146"/>
      <c r="D227" s="146"/>
      <c r="E227" s="146"/>
      <c r="F227" s="146"/>
      <c r="G227" s="146"/>
      <c r="H227" s="146"/>
      <c r="I227" s="146"/>
      <c r="J227" s="146"/>
      <c r="K227" s="146"/>
      <c r="L227" s="146"/>
      <c r="M227" s="146"/>
      <c r="N227" s="146"/>
    </row>
    <row r="228">
      <c r="A228" s="146"/>
      <c r="B228" s="127"/>
      <c r="C228" s="146"/>
      <c r="D228" s="146"/>
      <c r="E228" s="146"/>
      <c r="F228" s="146"/>
      <c r="G228" s="146"/>
      <c r="H228" s="146"/>
      <c r="I228" s="146"/>
      <c r="J228" s="146"/>
      <c r="K228" s="146"/>
      <c r="L228" s="146"/>
      <c r="M228" s="146"/>
      <c r="N228" s="146"/>
    </row>
    <row r="229">
      <c r="A229" s="146"/>
      <c r="B229" s="127"/>
      <c r="C229" s="146"/>
      <c r="D229" s="146"/>
      <c r="E229" s="146"/>
      <c r="F229" s="146"/>
      <c r="G229" s="146"/>
      <c r="H229" s="146"/>
      <c r="I229" s="146"/>
      <c r="J229" s="146"/>
      <c r="K229" s="146"/>
      <c r="L229" s="146"/>
      <c r="M229" s="146"/>
      <c r="N229" s="146"/>
    </row>
    <row r="230">
      <c r="A230" s="146"/>
      <c r="B230" s="127"/>
      <c r="C230" s="146"/>
      <c r="D230" s="146"/>
      <c r="E230" s="146"/>
      <c r="F230" s="146"/>
      <c r="G230" s="146"/>
      <c r="H230" s="146"/>
      <c r="I230" s="146"/>
      <c r="J230" s="146"/>
      <c r="K230" s="146"/>
      <c r="L230" s="146"/>
      <c r="M230" s="146"/>
      <c r="N230" s="146"/>
    </row>
    <row r="231">
      <c r="A231" s="146"/>
      <c r="B231" s="127"/>
      <c r="C231" s="146"/>
      <c r="D231" s="146"/>
      <c r="E231" s="146"/>
      <c r="F231" s="146"/>
      <c r="G231" s="146"/>
      <c r="H231" s="146"/>
      <c r="I231" s="146"/>
      <c r="J231" s="146"/>
      <c r="K231" s="146"/>
      <c r="L231" s="146"/>
      <c r="M231" s="146"/>
      <c r="N231" s="146"/>
    </row>
    <row r="232">
      <c r="A232" s="146"/>
      <c r="B232" s="127"/>
      <c r="C232" s="146"/>
      <c r="D232" s="146"/>
      <c r="E232" s="146"/>
      <c r="F232" s="146"/>
      <c r="G232" s="146"/>
      <c r="H232" s="146"/>
      <c r="I232" s="146"/>
      <c r="J232" s="146"/>
      <c r="K232" s="146"/>
      <c r="L232" s="146"/>
      <c r="M232" s="146"/>
      <c r="N232" s="146"/>
    </row>
    <row r="233">
      <c r="A233" s="146"/>
      <c r="B233" s="127"/>
      <c r="C233" s="146"/>
      <c r="D233" s="146"/>
      <c r="E233" s="146"/>
      <c r="F233" s="146"/>
      <c r="G233" s="146"/>
      <c r="H233" s="146"/>
      <c r="I233" s="146"/>
      <c r="J233" s="146"/>
      <c r="K233" s="146"/>
      <c r="L233" s="146"/>
      <c r="M233" s="146"/>
      <c r="N233" s="146"/>
    </row>
    <row r="234">
      <c r="A234" s="146"/>
      <c r="B234" s="127"/>
      <c r="C234" s="146"/>
      <c r="D234" s="146"/>
      <c r="E234" s="146"/>
      <c r="F234" s="146"/>
      <c r="G234" s="146"/>
      <c r="H234" s="146"/>
      <c r="I234" s="146"/>
      <c r="J234" s="146"/>
      <c r="K234" s="146"/>
      <c r="L234" s="146"/>
      <c r="M234" s="146"/>
      <c r="N234" s="146"/>
    </row>
    <row r="235">
      <c r="A235" s="146"/>
      <c r="B235" s="127"/>
      <c r="C235" s="146"/>
      <c r="D235" s="146"/>
      <c r="E235" s="146"/>
      <c r="F235" s="146"/>
      <c r="G235" s="146"/>
      <c r="H235" s="146"/>
      <c r="I235" s="146"/>
      <c r="J235" s="146"/>
      <c r="K235" s="146"/>
      <c r="L235" s="146"/>
      <c r="M235" s="146"/>
      <c r="N235" s="146"/>
    </row>
    <row r="236">
      <c r="A236" s="146"/>
      <c r="B236" s="127"/>
      <c r="C236" s="146"/>
      <c r="D236" s="146"/>
      <c r="E236" s="146"/>
      <c r="F236" s="146"/>
      <c r="G236" s="146"/>
      <c r="H236" s="146"/>
      <c r="I236" s="146"/>
      <c r="J236" s="146"/>
      <c r="K236" s="146"/>
      <c r="L236" s="146"/>
      <c r="M236" s="146"/>
      <c r="N236" s="146"/>
    </row>
    <row r="237">
      <c r="A237" s="146"/>
      <c r="B237" s="127"/>
      <c r="C237" s="146"/>
      <c r="D237" s="146"/>
      <c r="E237" s="146"/>
      <c r="F237" s="146"/>
      <c r="G237" s="146"/>
      <c r="H237" s="146"/>
      <c r="I237" s="146"/>
      <c r="J237" s="146"/>
      <c r="K237" s="146"/>
      <c r="L237" s="146"/>
      <c r="M237" s="146"/>
      <c r="N237" s="146"/>
    </row>
    <row r="238">
      <c r="A238" s="146"/>
      <c r="B238" s="127"/>
      <c r="C238" s="146"/>
      <c r="D238" s="146"/>
      <c r="E238" s="146"/>
      <c r="F238" s="146"/>
      <c r="G238" s="146"/>
      <c r="H238" s="146"/>
      <c r="I238" s="146"/>
      <c r="J238" s="146"/>
      <c r="K238" s="146"/>
      <c r="L238" s="146"/>
      <c r="M238" s="146"/>
      <c r="N238" s="146"/>
    </row>
    <row r="239">
      <c r="A239" s="146"/>
      <c r="B239" s="127"/>
      <c r="C239" s="146"/>
      <c r="D239" s="146"/>
      <c r="E239" s="146"/>
      <c r="F239" s="146"/>
      <c r="G239" s="146"/>
      <c r="H239" s="146"/>
      <c r="I239" s="146"/>
      <c r="J239" s="146"/>
      <c r="K239" s="146"/>
      <c r="L239" s="146"/>
      <c r="M239" s="146"/>
      <c r="N239" s="146"/>
    </row>
    <row r="240">
      <c r="A240" s="146"/>
      <c r="B240" s="127"/>
      <c r="C240" s="146"/>
      <c r="D240" s="146"/>
      <c r="E240" s="146"/>
      <c r="F240" s="146"/>
      <c r="G240" s="146"/>
      <c r="H240" s="146"/>
      <c r="I240" s="146"/>
      <c r="J240" s="146"/>
      <c r="K240" s="146"/>
      <c r="L240" s="146"/>
      <c r="M240" s="146"/>
      <c r="N240" s="146"/>
    </row>
    <row r="241">
      <c r="A241" s="146"/>
      <c r="B241" s="127"/>
      <c r="C241" s="146"/>
      <c r="D241" s="146"/>
      <c r="E241" s="146"/>
      <c r="F241" s="146"/>
      <c r="G241" s="146"/>
      <c r="H241" s="146"/>
      <c r="I241" s="146"/>
      <c r="J241" s="146"/>
      <c r="K241" s="146"/>
      <c r="L241" s="146"/>
      <c r="M241" s="146"/>
      <c r="N241" s="146"/>
    </row>
    <row r="242">
      <c r="A242" s="146"/>
      <c r="B242" s="127"/>
      <c r="C242" s="146"/>
      <c r="D242" s="146"/>
      <c r="E242" s="146"/>
      <c r="F242" s="146"/>
      <c r="G242" s="146"/>
      <c r="H242" s="146"/>
      <c r="I242" s="146"/>
      <c r="J242" s="146"/>
      <c r="K242" s="146"/>
      <c r="L242" s="146"/>
      <c r="M242" s="146"/>
      <c r="N242" s="146"/>
    </row>
    <row r="243">
      <c r="A243" s="146"/>
      <c r="B243" s="127"/>
      <c r="C243" s="146"/>
      <c r="D243" s="146"/>
      <c r="E243" s="146"/>
      <c r="F243" s="146"/>
      <c r="G243" s="146"/>
      <c r="H243" s="146"/>
      <c r="I243" s="146"/>
      <c r="J243" s="146"/>
      <c r="K243" s="146"/>
      <c r="L243" s="146"/>
      <c r="M243" s="146"/>
      <c r="N243" s="146"/>
    </row>
    <row r="244">
      <c r="A244" s="146"/>
      <c r="B244" s="127"/>
      <c r="C244" s="146"/>
      <c r="D244" s="146"/>
      <c r="E244" s="146"/>
      <c r="F244" s="146"/>
      <c r="G244" s="146"/>
      <c r="H244" s="146"/>
      <c r="I244" s="146"/>
      <c r="J244" s="146"/>
      <c r="K244" s="146"/>
      <c r="L244" s="146"/>
      <c r="M244" s="146"/>
      <c r="N244" s="146"/>
    </row>
    <row r="245">
      <c r="A245" s="146"/>
      <c r="B245" s="127"/>
      <c r="C245" s="146"/>
      <c r="D245" s="146"/>
      <c r="E245" s="146"/>
      <c r="F245" s="146"/>
      <c r="G245" s="146"/>
      <c r="H245" s="146"/>
      <c r="I245" s="146"/>
      <c r="J245" s="146"/>
      <c r="K245" s="146"/>
      <c r="L245" s="146"/>
      <c r="M245" s="146"/>
      <c r="N245" s="146"/>
    </row>
    <row r="246">
      <c r="A246" s="146"/>
      <c r="B246" s="127"/>
      <c r="C246" s="146"/>
      <c r="D246" s="146"/>
      <c r="E246" s="146"/>
      <c r="F246" s="146"/>
      <c r="G246" s="146"/>
      <c r="H246" s="146"/>
      <c r="I246" s="146"/>
      <c r="J246" s="146"/>
      <c r="K246" s="146"/>
      <c r="L246" s="146"/>
      <c r="M246" s="146"/>
      <c r="N246" s="146"/>
    </row>
    <row r="247">
      <c r="A247" s="146"/>
      <c r="B247" s="127"/>
      <c r="C247" s="146"/>
      <c r="D247" s="146"/>
      <c r="E247" s="146"/>
      <c r="F247" s="146"/>
      <c r="G247" s="146"/>
      <c r="H247" s="146"/>
      <c r="I247" s="146"/>
      <c r="J247" s="146"/>
      <c r="K247" s="146"/>
      <c r="L247" s="146"/>
      <c r="M247" s="146"/>
      <c r="N247" s="146"/>
    </row>
    <row r="248">
      <c r="A248" s="146"/>
      <c r="B248" s="127"/>
      <c r="C248" s="146"/>
      <c r="D248" s="146"/>
      <c r="E248" s="146"/>
      <c r="F248" s="146"/>
      <c r="G248" s="146"/>
      <c r="H248" s="146"/>
      <c r="I248" s="146"/>
      <c r="J248" s="146"/>
      <c r="K248" s="146"/>
      <c r="L248" s="146"/>
      <c r="M248" s="146"/>
      <c r="N248" s="146"/>
    </row>
    <row r="249">
      <c r="A249" s="146"/>
      <c r="B249" s="127"/>
      <c r="C249" s="146"/>
      <c r="D249" s="146"/>
      <c r="E249" s="146"/>
      <c r="F249" s="146"/>
      <c r="G249" s="146"/>
      <c r="H249" s="146"/>
      <c r="I249" s="146"/>
      <c r="J249" s="146"/>
      <c r="K249" s="146"/>
      <c r="L249" s="146"/>
      <c r="M249" s="146"/>
      <c r="N249" s="146"/>
    </row>
    <row r="250">
      <c r="A250" s="146"/>
      <c r="B250" s="127"/>
      <c r="C250" s="146"/>
      <c r="D250" s="146"/>
      <c r="E250" s="146"/>
      <c r="F250" s="146"/>
      <c r="G250" s="146"/>
      <c r="H250" s="146"/>
      <c r="I250" s="146"/>
      <c r="J250" s="146"/>
      <c r="K250" s="146"/>
      <c r="L250" s="146"/>
      <c r="M250" s="146"/>
      <c r="N250" s="146"/>
    </row>
    <row r="251">
      <c r="A251" s="146"/>
      <c r="B251" s="127"/>
      <c r="C251" s="146"/>
      <c r="D251" s="146"/>
      <c r="E251" s="146"/>
      <c r="F251" s="146"/>
      <c r="G251" s="146"/>
      <c r="H251" s="146"/>
      <c r="I251" s="146"/>
      <c r="J251" s="146"/>
      <c r="K251" s="146"/>
      <c r="L251" s="146"/>
      <c r="M251" s="146"/>
      <c r="N251" s="146"/>
    </row>
    <row r="252">
      <c r="A252" s="146"/>
      <c r="B252" s="127"/>
      <c r="C252" s="146"/>
      <c r="D252" s="146"/>
      <c r="E252" s="146"/>
      <c r="F252" s="146"/>
      <c r="G252" s="146"/>
      <c r="H252" s="146"/>
      <c r="I252" s="146"/>
      <c r="J252" s="146"/>
      <c r="K252" s="146"/>
      <c r="L252" s="146"/>
      <c r="M252" s="146"/>
      <c r="N252" s="146"/>
    </row>
    <row r="253">
      <c r="A253" s="146"/>
      <c r="B253" s="127"/>
      <c r="C253" s="146"/>
      <c r="D253" s="146"/>
      <c r="E253" s="146"/>
      <c r="F253" s="146"/>
      <c r="G253" s="146"/>
      <c r="H253" s="146"/>
      <c r="I253" s="146"/>
      <c r="J253" s="146"/>
      <c r="K253" s="146"/>
      <c r="L253" s="146"/>
      <c r="M253" s="146"/>
      <c r="N253" s="146"/>
    </row>
    <row r="254">
      <c r="A254" s="146"/>
      <c r="B254" s="127"/>
      <c r="C254" s="146"/>
      <c r="D254" s="146"/>
      <c r="E254" s="146"/>
      <c r="F254" s="146"/>
      <c r="G254" s="146"/>
      <c r="H254" s="146"/>
      <c r="I254" s="146"/>
      <c r="J254" s="146"/>
      <c r="K254" s="146"/>
      <c r="L254" s="146"/>
      <c r="M254" s="146"/>
      <c r="N254" s="146"/>
    </row>
    <row r="255">
      <c r="A255" s="146"/>
      <c r="B255" s="127"/>
      <c r="C255" s="146"/>
      <c r="D255" s="146"/>
      <c r="E255" s="146"/>
      <c r="F255" s="146"/>
      <c r="G255" s="146"/>
      <c r="H255" s="146"/>
      <c r="I255" s="146"/>
      <c r="J255" s="146"/>
      <c r="K255" s="146"/>
      <c r="L255" s="146"/>
      <c r="M255" s="146"/>
      <c r="N255" s="146"/>
    </row>
    <row r="256">
      <c r="A256" s="146"/>
      <c r="B256" s="127"/>
      <c r="C256" s="146"/>
      <c r="D256" s="146"/>
      <c r="E256" s="146"/>
      <c r="F256" s="146"/>
      <c r="G256" s="146"/>
      <c r="H256" s="146"/>
      <c r="I256" s="146"/>
      <c r="J256" s="146"/>
      <c r="K256" s="146"/>
      <c r="L256" s="146"/>
      <c r="M256" s="146"/>
      <c r="N256" s="146"/>
    </row>
    <row r="257">
      <c r="A257" s="146"/>
      <c r="B257" s="127"/>
      <c r="C257" s="146"/>
      <c r="D257" s="146"/>
      <c r="E257" s="146"/>
      <c r="F257" s="146"/>
      <c r="G257" s="146"/>
      <c r="H257" s="146"/>
      <c r="I257" s="146"/>
      <c r="J257" s="146"/>
      <c r="K257" s="146"/>
      <c r="L257" s="146"/>
      <c r="M257" s="146"/>
      <c r="N257" s="146"/>
    </row>
    <row r="258">
      <c r="A258" s="146"/>
      <c r="B258" s="127"/>
      <c r="C258" s="146"/>
      <c r="D258" s="146"/>
      <c r="E258" s="146"/>
      <c r="F258" s="146"/>
      <c r="G258" s="146"/>
      <c r="H258" s="146"/>
      <c r="I258" s="146"/>
      <c r="J258" s="146"/>
      <c r="K258" s="146"/>
      <c r="L258" s="146"/>
      <c r="M258" s="146"/>
      <c r="N258" s="146"/>
    </row>
    <row r="259">
      <c r="A259" s="146"/>
      <c r="B259" s="127"/>
      <c r="C259" s="146"/>
      <c r="D259" s="146"/>
      <c r="E259" s="146"/>
      <c r="F259" s="146"/>
      <c r="G259" s="146"/>
      <c r="H259" s="146"/>
      <c r="I259" s="146"/>
      <c r="J259" s="146"/>
      <c r="K259" s="146"/>
      <c r="L259" s="146"/>
      <c r="M259" s="146"/>
      <c r="N259" s="146"/>
    </row>
    <row r="260">
      <c r="A260" s="146"/>
      <c r="B260" s="127"/>
      <c r="C260" s="146"/>
      <c r="D260" s="146"/>
      <c r="E260" s="146"/>
      <c r="F260" s="146"/>
      <c r="G260" s="146"/>
      <c r="H260" s="146"/>
      <c r="I260" s="146"/>
      <c r="J260" s="146"/>
      <c r="K260" s="146"/>
      <c r="L260" s="146"/>
      <c r="M260" s="146"/>
      <c r="N260" s="146"/>
    </row>
    <row r="261">
      <c r="A261" s="146"/>
      <c r="B261" s="127"/>
      <c r="C261" s="146"/>
      <c r="D261" s="146"/>
      <c r="E261" s="146"/>
      <c r="F261" s="146"/>
      <c r="G261" s="146"/>
      <c r="H261" s="146"/>
      <c r="I261" s="146"/>
      <c r="J261" s="146"/>
      <c r="K261" s="146"/>
      <c r="L261" s="146"/>
      <c r="M261" s="146"/>
      <c r="N261" s="146"/>
    </row>
    <row r="262">
      <c r="A262" s="146"/>
      <c r="B262" s="127"/>
      <c r="C262" s="146"/>
      <c r="D262" s="146"/>
      <c r="E262" s="146"/>
      <c r="F262" s="146"/>
      <c r="G262" s="146"/>
      <c r="H262" s="146"/>
      <c r="I262" s="146"/>
      <c r="J262" s="146"/>
      <c r="K262" s="146"/>
      <c r="L262" s="146"/>
      <c r="M262" s="146"/>
      <c r="N262" s="146"/>
    </row>
    <row r="263">
      <c r="A263" s="146"/>
      <c r="B263" s="127"/>
      <c r="C263" s="146"/>
      <c r="D263" s="146"/>
      <c r="E263" s="146"/>
      <c r="F263" s="146"/>
      <c r="G263" s="146"/>
      <c r="H263" s="146"/>
      <c r="I263" s="146"/>
      <c r="J263" s="146"/>
      <c r="K263" s="146"/>
      <c r="L263" s="146"/>
      <c r="M263" s="146"/>
      <c r="N263" s="146"/>
    </row>
    <row r="264">
      <c r="A264" s="146"/>
      <c r="B264" s="127"/>
      <c r="C264" s="146"/>
      <c r="D264" s="146"/>
      <c r="E264" s="146"/>
      <c r="F264" s="146"/>
      <c r="G264" s="146"/>
      <c r="H264" s="146"/>
      <c r="I264" s="146"/>
      <c r="J264" s="146"/>
      <c r="K264" s="146"/>
      <c r="L264" s="146"/>
      <c r="M264" s="146"/>
      <c r="N264" s="146"/>
    </row>
    <row r="265">
      <c r="A265" s="146"/>
      <c r="B265" s="127"/>
      <c r="C265" s="146"/>
      <c r="D265" s="146"/>
      <c r="E265" s="146"/>
      <c r="F265" s="146"/>
      <c r="G265" s="146"/>
      <c r="H265" s="146"/>
      <c r="I265" s="146"/>
      <c r="J265" s="146"/>
      <c r="K265" s="146"/>
      <c r="L265" s="146"/>
      <c r="M265" s="146"/>
      <c r="N265" s="146"/>
    </row>
    <row r="266">
      <c r="A266" s="146"/>
      <c r="B266" s="127"/>
      <c r="C266" s="146"/>
      <c r="D266" s="146"/>
      <c r="E266" s="146"/>
      <c r="F266" s="146"/>
      <c r="G266" s="146"/>
      <c r="H266" s="146"/>
      <c r="I266" s="146"/>
      <c r="J266" s="146"/>
      <c r="K266" s="146"/>
      <c r="L266" s="146"/>
      <c r="M266" s="146"/>
      <c r="N266" s="146"/>
    </row>
    <row r="267">
      <c r="A267" s="146"/>
      <c r="B267" s="127"/>
      <c r="C267" s="146"/>
      <c r="D267" s="146"/>
      <c r="E267" s="146"/>
      <c r="F267" s="146"/>
      <c r="G267" s="146"/>
      <c r="H267" s="146"/>
      <c r="I267" s="146"/>
      <c r="J267" s="146"/>
      <c r="K267" s="146"/>
      <c r="L267" s="146"/>
      <c r="M267" s="146"/>
      <c r="N267" s="146"/>
    </row>
    <row r="268">
      <c r="A268" s="146"/>
      <c r="B268" s="127"/>
      <c r="C268" s="146"/>
      <c r="D268" s="146"/>
      <c r="E268" s="146"/>
      <c r="F268" s="146"/>
      <c r="G268" s="146"/>
      <c r="H268" s="146"/>
      <c r="I268" s="146"/>
      <c r="J268" s="146"/>
      <c r="K268" s="146"/>
      <c r="L268" s="146"/>
      <c r="M268" s="146"/>
      <c r="N268" s="146"/>
    </row>
    <row r="269">
      <c r="A269" s="146"/>
      <c r="B269" s="127"/>
      <c r="C269" s="146"/>
      <c r="D269" s="146"/>
      <c r="E269" s="146"/>
      <c r="F269" s="146"/>
      <c r="G269" s="146"/>
      <c r="H269" s="146"/>
      <c r="I269" s="146"/>
      <c r="J269" s="146"/>
      <c r="K269" s="146"/>
      <c r="L269" s="146"/>
      <c r="M269" s="146"/>
      <c r="N269" s="146"/>
    </row>
    <row r="270">
      <c r="A270" s="146"/>
      <c r="B270" s="127"/>
      <c r="C270" s="146"/>
      <c r="D270" s="146"/>
      <c r="E270" s="146"/>
      <c r="F270" s="146"/>
      <c r="G270" s="146"/>
      <c r="H270" s="146"/>
      <c r="I270" s="146"/>
      <c r="J270" s="146"/>
      <c r="K270" s="146"/>
      <c r="L270" s="146"/>
      <c r="M270" s="146"/>
      <c r="N270" s="146"/>
    </row>
    <row r="271">
      <c r="A271" s="146"/>
      <c r="B271" s="127"/>
      <c r="C271" s="146"/>
      <c r="D271" s="146"/>
      <c r="E271" s="146"/>
      <c r="F271" s="146"/>
      <c r="G271" s="146"/>
      <c r="H271" s="146"/>
      <c r="I271" s="146"/>
      <c r="J271" s="146"/>
      <c r="K271" s="146"/>
      <c r="L271" s="146"/>
      <c r="M271" s="146"/>
      <c r="N271" s="146"/>
    </row>
    <row r="272">
      <c r="A272" s="146"/>
      <c r="B272" s="127"/>
      <c r="C272" s="146"/>
      <c r="D272" s="146"/>
      <c r="E272" s="146"/>
      <c r="F272" s="146"/>
      <c r="G272" s="146"/>
      <c r="H272" s="146"/>
      <c r="I272" s="146"/>
      <c r="J272" s="146"/>
      <c r="K272" s="146"/>
      <c r="L272" s="146"/>
      <c r="M272" s="146"/>
      <c r="N272" s="146"/>
    </row>
    <row r="273">
      <c r="A273" s="146"/>
      <c r="B273" s="127"/>
      <c r="C273" s="146"/>
      <c r="D273" s="146"/>
      <c r="E273" s="146"/>
      <c r="F273" s="146"/>
      <c r="G273" s="146"/>
      <c r="H273" s="146"/>
      <c r="I273" s="146"/>
      <c r="J273" s="146"/>
      <c r="K273" s="146"/>
      <c r="L273" s="146"/>
      <c r="M273" s="146"/>
      <c r="N273" s="146"/>
    </row>
    <row r="274">
      <c r="A274" s="146"/>
      <c r="B274" s="127"/>
      <c r="C274" s="146"/>
      <c r="D274" s="146"/>
      <c r="E274" s="146"/>
      <c r="F274" s="146"/>
      <c r="G274" s="146"/>
      <c r="H274" s="146"/>
      <c r="I274" s="146"/>
      <c r="J274" s="146"/>
      <c r="K274" s="146"/>
      <c r="L274" s="146"/>
      <c r="M274" s="146"/>
      <c r="N274" s="146"/>
    </row>
    <row r="275">
      <c r="A275" s="146"/>
      <c r="B275" s="127"/>
      <c r="C275" s="146"/>
      <c r="D275" s="146"/>
      <c r="E275" s="146"/>
      <c r="F275" s="146"/>
      <c r="G275" s="146"/>
      <c r="H275" s="146"/>
      <c r="I275" s="146"/>
      <c r="J275" s="146"/>
      <c r="K275" s="146"/>
      <c r="L275" s="146"/>
      <c r="M275" s="146"/>
      <c r="N275" s="146"/>
    </row>
    <row r="276">
      <c r="A276" s="146"/>
      <c r="B276" s="127"/>
      <c r="C276" s="146"/>
      <c r="D276" s="146"/>
      <c r="E276" s="146"/>
      <c r="F276" s="146"/>
      <c r="G276" s="146"/>
      <c r="H276" s="146"/>
      <c r="I276" s="146"/>
      <c r="J276" s="146"/>
      <c r="K276" s="146"/>
      <c r="L276" s="146"/>
      <c r="M276" s="146"/>
      <c r="N276" s="146"/>
    </row>
    <row r="277">
      <c r="A277" s="146"/>
      <c r="B277" s="127"/>
      <c r="C277" s="146"/>
      <c r="D277" s="146"/>
      <c r="E277" s="146"/>
      <c r="F277" s="146"/>
      <c r="G277" s="146"/>
      <c r="H277" s="146"/>
      <c r="I277" s="146"/>
      <c r="J277" s="146"/>
      <c r="K277" s="146"/>
      <c r="L277" s="146"/>
      <c r="M277" s="146"/>
      <c r="N277" s="146"/>
    </row>
    <row r="278">
      <c r="A278" s="146"/>
      <c r="B278" s="127"/>
      <c r="C278" s="146"/>
      <c r="D278" s="146"/>
      <c r="E278" s="146"/>
      <c r="F278" s="146"/>
      <c r="G278" s="146"/>
      <c r="H278" s="146"/>
      <c r="I278" s="146"/>
      <c r="J278" s="146"/>
      <c r="K278" s="146"/>
      <c r="L278" s="146"/>
      <c r="M278" s="146"/>
      <c r="N278" s="146"/>
    </row>
    <row r="279">
      <c r="A279" s="146"/>
      <c r="B279" s="127"/>
      <c r="C279" s="146"/>
      <c r="D279" s="146"/>
      <c r="E279" s="146"/>
      <c r="F279" s="146"/>
      <c r="G279" s="146"/>
      <c r="H279" s="146"/>
      <c r="I279" s="146"/>
      <c r="J279" s="146"/>
      <c r="K279" s="146"/>
      <c r="L279" s="146"/>
      <c r="M279" s="146"/>
      <c r="N279" s="146"/>
    </row>
    <row r="280">
      <c r="A280" s="146"/>
      <c r="B280" s="127"/>
      <c r="C280" s="146"/>
      <c r="D280" s="146"/>
      <c r="E280" s="146"/>
      <c r="F280" s="146"/>
      <c r="G280" s="146"/>
      <c r="H280" s="146"/>
      <c r="I280" s="146"/>
      <c r="J280" s="146"/>
      <c r="K280" s="146"/>
      <c r="L280" s="146"/>
      <c r="M280" s="146"/>
      <c r="N280" s="146"/>
    </row>
    <row r="281">
      <c r="A281" s="146"/>
      <c r="B281" s="127"/>
      <c r="C281" s="146"/>
      <c r="D281" s="146"/>
      <c r="E281" s="146"/>
      <c r="F281" s="146"/>
      <c r="G281" s="146"/>
      <c r="H281" s="146"/>
      <c r="I281" s="146"/>
      <c r="J281" s="146"/>
      <c r="K281" s="146"/>
      <c r="L281" s="146"/>
      <c r="M281" s="146"/>
      <c r="N281" s="146"/>
    </row>
    <row r="282">
      <c r="A282" s="146"/>
      <c r="B282" s="127"/>
      <c r="C282" s="146"/>
      <c r="D282" s="146"/>
      <c r="E282" s="146"/>
      <c r="F282" s="146"/>
      <c r="G282" s="146"/>
      <c r="H282" s="146"/>
      <c r="I282" s="146"/>
      <c r="J282" s="146"/>
      <c r="K282" s="146"/>
      <c r="L282" s="146"/>
      <c r="M282" s="146"/>
      <c r="N282" s="146"/>
    </row>
    <row r="283">
      <c r="A283" s="146"/>
      <c r="B283" s="127"/>
      <c r="C283" s="146"/>
      <c r="D283" s="146"/>
      <c r="E283" s="146"/>
      <c r="F283" s="146"/>
      <c r="G283" s="146"/>
      <c r="H283" s="146"/>
      <c r="I283" s="146"/>
      <c r="J283" s="146"/>
      <c r="K283" s="146"/>
      <c r="L283" s="146"/>
      <c r="M283" s="146"/>
      <c r="N283" s="146"/>
    </row>
    <row r="284">
      <c r="A284" s="146"/>
      <c r="B284" s="127"/>
      <c r="C284" s="146"/>
      <c r="D284" s="146"/>
      <c r="E284" s="146"/>
      <c r="F284" s="146"/>
      <c r="G284" s="146"/>
      <c r="H284" s="146"/>
      <c r="I284" s="146"/>
      <c r="J284" s="146"/>
      <c r="K284" s="146"/>
      <c r="L284" s="146"/>
      <c r="M284" s="146"/>
      <c r="N284" s="146"/>
    </row>
    <row r="285">
      <c r="A285" s="146"/>
      <c r="B285" s="127"/>
      <c r="C285" s="146"/>
      <c r="D285" s="146"/>
      <c r="E285" s="146"/>
      <c r="F285" s="146"/>
      <c r="G285" s="146"/>
      <c r="H285" s="146"/>
      <c r="I285" s="146"/>
      <c r="J285" s="146"/>
      <c r="K285" s="146"/>
      <c r="L285" s="146"/>
      <c r="M285" s="146"/>
      <c r="N285" s="146"/>
    </row>
    <row r="286">
      <c r="A286" s="146"/>
      <c r="B286" s="127"/>
      <c r="C286" s="146"/>
      <c r="D286" s="146"/>
      <c r="E286" s="146"/>
      <c r="F286" s="146"/>
      <c r="G286" s="146"/>
      <c r="H286" s="146"/>
      <c r="I286" s="146"/>
      <c r="J286" s="146"/>
      <c r="K286" s="146"/>
      <c r="L286" s="146"/>
      <c r="M286" s="146"/>
      <c r="N286" s="146"/>
    </row>
    <row r="287">
      <c r="A287" s="146"/>
      <c r="B287" s="127"/>
      <c r="C287" s="146"/>
      <c r="D287" s="146"/>
      <c r="E287" s="146"/>
      <c r="F287" s="146"/>
      <c r="G287" s="146"/>
      <c r="H287" s="146"/>
      <c r="I287" s="146"/>
      <c r="J287" s="146"/>
      <c r="K287" s="146"/>
      <c r="L287" s="146"/>
      <c r="M287" s="146"/>
      <c r="N287" s="146"/>
    </row>
    <row r="288">
      <c r="A288" s="146"/>
      <c r="B288" s="127"/>
      <c r="C288" s="146"/>
      <c r="D288" s="146"/>
      <c r="E288" s="146"/>
      <c r="F288" s="146"/>
      <c r="G288" s="146"/>
      <c r="H288" s="146"/>
      <c r="I288" s="146"/>
      <c r="J288" s="146"/>
      <c r="K288" s="146"/>
      <c r="L288" s="146"/>
      <c r="M288" s="146"/>
      <c r="N288" s="146"/>
    </row>
    <row r="289">
      <c r="A289" s="146"/>
      <c r="B289" s="127"/>
      <c r="C289" s="146"/>
      <c r="D289" s="146"/>
      <c r="E289" s="146"/>
      <c r="F289" s="146"/>
      <c r="G289" s="146"/>
      <c r="H289" s="146"/>
      <c r="I289" s="146"/>
      <c r="J289" s="146"/>
      <c r="K289" s="146"/>
      <c r="L289" s="146"/>
      <c r="M289" s="146"/>
      <c r="N289" s="146"/>
    </row>
    <row r="290">
      <c r="A290" s="146"/>
      <c r="B290" s="127"/>
      <c r="C290" s="146"/>
      <c r="D290" s="146"/>
      <c r="E290" s="146"/>
      <c r="F290" s="146"/>
      <c r="G290" s="146"/>
      <c r="H290" s="146"/>
      <c r="I290" s="146"/>
      <c r="J290" s="146"/>
      <c r="K290" s="146"/>
      <c r="L290" s="146"/>
      <c r="M290" s="146"/>
      <c r="N290" s="146"/>
    </row>
    <row r="291">
      <c r="A291" s="146"/>
      <c r="B291" s="127"/>
      <c r="C291" s="146"/>
      <c r="D291" s="146"/>
      <c r="E291" s="146"/>
      <c r="F291" s="146"/>
      <c r="G291" s="146"/>
      <c r="H291" s="146"/>
      <c r="I291" s="146"/>
      <c r="J291" s="146"/>
      <c r="K291" s="146"/>
      <c r="L291" s="146"/>
      <c r="M291" s="146"/>
      <c r="N291" s="146"/>
    </row>
    <row r="292">
      <c r="A292" s="146"/>
      <c r="B292" s="127"/>
      <c r="C292" s="146"/>
      <c r="D292" s="146"/>
      <c r="E292" s="146"/>
      <c r="F292" s="146"/>
      <c r="G292" s="146"/>
      <c r="H292" s="146"/>
      <c r="I292" s="146"/>
      <c r="J292" s="146"/>
      <c r="K292" s="146"/>
      <c r="L292" s="146"/>
      <c r="M292" s="146"/>
      <c r="N292" s="146"/>
    </row>
    <row r="293">
      <c r="A293" s="146"/>
      <c r="B293" s="127"/>
      <c r="C293" s="146"/>
      <c r="D293" s="146"/>
      <c r="E293" s="146"/>
      <c r="F293" s="146"/>
      <c r="G293" s="146"/>
      <c r="H293" s="146"/>
      <c r="I293" s="146"/>
      <c r="J293" s="146"/>
      <c r="K293" s="146"/>
      <c r="L293" s="146"/>
      <c r="M293" s="146"/>
      <c r="N293" s="146"/>
    </row>
    <row r="294">
      <c r="A294" s="146"/>
      <c r="B294" s="127"/>
      <c r="C294" s="146"/>
      <c r="D294" s="146"/>
      <c r="E294" s="146"/>
      <c r="F294" s="146"/>
      <c r="G294" s="146"/>
      <c r="H294" s="146"/>
      <c r="I294" s="146"/>
      <c r="J294" s="146"/>
      <c r="K294" s="146"/>
      <c r="L294" s="146"/>
      <c r="M294" s="146"/>
      <c r="N294" s="146"/>
    </row>
    <row r="295">
      <c r="A295" s="146"/>
      <c r="B295" s="127"/>
      <c r="C295" s="146"/>
      <c r="D295" s="146"/>
      <c r="E295" s="146"/>
      <c r="F295" s="146"/>
      <c r="G295" s="146"/>
      <c r="H295" s="146"/>
      <c r="I295" s="146"/>
      <c r="J295" s="146"/>
      <c r="K295" s="146"/>
      <c r="L295" s="146"/>
      <c r="M295" s="146"/>
      <c r="N295" s="146"/>
    </row>
    <row r="296">
      <c r="A296" s="146"/>
      <c r="B296" s="127"/>
      <c r="C296" s="146"/>
      <c r="D296" s="146"/>
      <c r="E296" s="146"/>
      <c r="F296" s="146"/>
      <c r="G296" s="146"/>
      <c r="H296" s="146"/>
      <c r="I296" s="146"/>
      <c r="J296" s="146"/>
      <c r="K296" s="146"/>
      <c r="L296" s="146"/>
      <c r="M296" s="146"/>
      <c r="N296" s="146"/>
    </row>
    <row r="297">
      <c r="A297" s="146"/>
      <c r="B297" s="127"/>
      <c r="C297" s="146"/>
      <c r="D297" s="146"/>
      <c r="E297" s="146"/>
      <c r="F297" s="146"/>
      <c r="G297" s="146"/>
      <c r="H297" s="146"/>
      <c r="I297" s="146"/>
      <c r="J297" s="146"/>
      <c r="K297" s="146"/>
      <c r="L297" s="146"/>
      <c r="M297" s="146"/>
      <c r="N297" s="146"/>
    </row>
    <row r="298">
      <c r="A298" s="146"/>
      <c r="B298" s="127"/>
      <c r="C298" s="146"/>
      <c r="D298" s="146"/>
      <c r="E298" s="146"/>
      <c r="F298" s="146"/>
      <c r="G298" s="146"/>
      <c r="H298" s="146"/>
      <c r="I298" s="146"/>
      <c r="J298" s="146"/>
      <c r="K298" s="146"/>
      <c r="L298" s="146"/>
      <c r="M298" s="146"/>
      <c r="N298" s="146"/>
    </row>
    <row r="299">
      <c r="A299" s="146"/>
      <c r="B299" s="127"/>
      <c r="C299" s="146"/>
      <c r="D299" s="146"/>
      <c r="E299" s="146"/>
      <c r="F299" s="146"/>
      <c r="G299" s="146"/>
      <c r="H299" s="146"/>
      <c r="I299" s="146"/>
      <c r="J299" s="146"/>
      <c r="K299" s="146"/>
      <c r="L299" s="146"/>
      <c r="M299" s="146"/>
      <c r="N299" s="146"/>
    </row>
    <row r="300">
      <c r="A300" s="146"/>
      <c r="B300" s="127"/>
      <c r="C300" s="146"/>
      <c r="D300" s="146"/>
      <c r="E300" s="146"/>
      <c r="F300" s="146"/>
      <c r="G300" s="146"/>
      <c r="H300" s="146"/>
      <c r="I300" s="146"/>
      <c r="J300" s="146"/>
      <c r="K300" s="146"/>
      <c r="L300" s="146"/>
      <c r="M300" s="146"/>
      <c r="N300" s="146"/>
    </row>
    <row r="301">
      <c r="A301" s="146"/>
      <c r="B301" s="127"/>
      <c r="C301" s="146"/>
      <c r="D301" s="146"/>
      <c r="E301" s="146"/>
      <c r="F301" s="146"/>
      <c r="G301" s="146"/>
      <c r="H301" s="146"/>
      <c r="I301" s="146"/>
      <c r="J301" s="146"/>
      <c r="K301" s="146"/>
      <c r="L301" s="146"/>
      <c r="M301" s="146"/>
      <c r="N301" s="146"/>
    </row>
    <row r="302">
      <c r="A302" s="146"/>
      <c r="B302" s="127"/>
      <c r="C302" s="146"/>
      <c r="D302" s="146"/>
      <c r="E302" s="146"/>
      <c r="F302" s="146"/>
      <c r="G302" s="146"/>
      <c r="H302" s="146"/>
      <c r="I302" s="146"/>
      <c r="J302" s="146"/>
      <c r="K302" s="146"/>
      <c r="L302" s="146"/>
      <c r="M302" s="146"/>
      <c r="N302" s="146"/>
    </row>
    <row r="303">
      <c r="A303" s="146"/>
      <c r="B303" s="127"/>
      <c r="C303" s="146"/>
      <c r="D303" s="146"/>
      <c r="E303" s="146"/>
      <c r="F303" s="146"/>
      <c r="G303" s="146"/>
      <c r="H303" s="146"/>
      <c r="I303" s="146"/>
      <c r="J303" s="146"/>
      <c r="K303" s="146"/>
      <c r="L303" s="146"/>
      <c r="M303" s="146"/>
      <c r="N303" s="146"/>
    </row>
    <row r="304">
      <c r="A304" s="146"/>
      <c r="B304" s="127"/>
      <c r="C304" s="146"/>
      <c r="D304" s="146"/>
      <c r="E304" s="146"/>
      <c r="F304" s="146"/>
      <c r="G304" s="146"/>
      <c r="H304" s="146"/>
      <c r="I304" s="146"/>
      <c r="J304" s="146"/>
      <c r="K304" s="146"/>
      <c r="L304" s="146"/>
      <c r="M304" s="146"/>
      <c r="N304" s="146"/>
    </row>
    <row r="305">
      <c r="A305" s="146"/>
      <c r="B305" s="127"/>
      <c r="C305" s="146"/>
      <c r="D305" s="146"/>
      <c r="E305" s="146"/>
      <c r="F305" s="146"/>
      <c r="G305" s="146"/>
      <c r="H305" s="146"/>
      <c r="I305" s="146"/>
      <c r="J305" s="146"/>
      <c r="K305" s="146"/>
      <c r="L305" s="146"/>
      <c r="M305" s="146"/>
      <c r="N305" s="146"/>
    </row>
    <row r="306">
      <c r="A306" s="146"/>
      <c r="B306" s="127"/>
      <c r="C306" s="146"/>
      <c r="D306" s="146"/>
      <c r="E306" s="146"/>
      <c r="F306" s="146"/>
      <c r="G306" s="146"/>
      <c r="H306" s="146"/>
      <c r="I306" s="146"/>
      <c r="J306" s="146"/>
      <c r="K306" s="146"/>
      <c r="L306" s="146"/>
      <c r="M306" s="146"/>
      <c r="N306" s="146"/>
    </row>
    <row r="307">
      <c r="A307" s="146"/>
      <c r="B307" s="127"/>
      <c r="C307" s="146"/>
      <c r="D307" s="146"/>
      <c r="E307" s="146"/>
      <c r="F307" s="146"/>
      <c r="G307" s="146"/>
      <c r="H307" s="146"/>
      <c r="I307" s="146"/>
      <c r="J307" s="146"/>
      <c r="K307" s="146"/>
      <c r="L307" s="146"/>
      <c r="M307" s="146"/>
      <c r="N307" s="146"/>
    </row>
    <row r="308">
      <c r="A308" s="146"/>
      <c r="B308" s="127"/>
      <c r="C308" s="146"/>
      <c r="D308" s="146"/>
      <c r="E308" s="146"/>
      <c r="F308" s="146"/>
      <c r="G308" s="146"/>
      <c r="H308" s="146"/>
      <c r="I308" s="146"/>
      <c r="J308" s="146"/>
      <c r="K308" s="146"/>
      <c r="L308" s="146"/>
      <c r="M308" s="146"/>
      <c r="N308" s="146"/>
    </row>
    <row r="309">
      <c r="A309" s="146"/>
      <c r="B309" s="127"/>
      <c r="C309" s="146"/>
      <c r="D309" s="146"/>
      <c r="E309" s="146"/>
      <c r="F309" s="146"/>
      <c r="G309" s="146"/>
      <c r="H309" s="146"/>
      <c r="I309" s="146"/>
      <c r="J309" s="146"/>
      <c r="K309" s="146"/>
      <c r="L309" s="146"/>
      <c r="M309" s="146"/>
      <c r="N309" s="146"/>
    </row>
    <row r="310">
      <c r="A310" s="146"/>
      <c r="B310" s="127"/>
      <c r="C310" s="146"/>
      <c r="D310" s="146"/>
      <c r="E310" s="146"/>
      <c r="F310" s="146"/>
      <c r="G310" s="146"/>
      <c r="H310" s="146"/>
      <c r="I310" s="146"/>
      <c r="J310" s="146"/>
      <c r="K310" s="146"/>
      <c r="L310" s="146"/>
      <c r="M310" s="146"/>
      <c r="N310" s="146"/>
    </row>
    <row r="311">
      <c r="A311" s="146"/>
      <c r="B311" s="127"/>
      <c r="C311" s="146"/>
      <c r="D311" s="146"/>
      <c r="E311" s="146"/>
      <c r="F311" s="146"/>
      <c r="G311" s="146"/>
      <c r="H311" s="146"/>
      <c r="I311" s="146"/>
      <c r="J311" s="146"/>
      <c r="K311" s="146"/>
      <c r="L311" s="146"/>
      <c r="M311" s="146"/>
      <c r="N311" s="146"/>
    </row>
    <row r="312">
      <c r="A312" s="146"/>
      <c r="B312" s="127"/>
      <c r="C312" s="146"/>
      <c r="D312" s="146"/>
      <c r="E312" s="146"/>
      <c r="F312" s="146"/>
      <c r="G312" s="146"/>
      <c r="H312" s="146"/>
      <c r="I312" s="146"/>
      <c r="J312" s="146"/>
      <c r="K312" s="146"/>
      <c r="L312" s="146"/>
      <c r="M312" s="146"/>
      <c r="N312" s="146"/>
    </row>
    <row r="313">
      <c r="A313" s="146"/>
      <c r="B313" s="127"/>
      <c r="C313" s="146"/>
      <c r="D313" s="146"/>
      <c r="E313" s="146"/>
      <c r="F313" s="146"/>
      <c r="G313" s="146"/>
      <c r="H313" s="146"/>
      <c r="I313" s="146"/>
      <c r="J313" s="146"/>
      <c r="K313" s="146"/>
      <c r="L313" s="146"/>
      <c r="M313" s="146"/>
      <c r="N313" s="146"/>
    </row>
    <row r="314">
      <c r="A314" s="146"/>
      <c r="B314" s="127"/>
      <c r="C314" s="146"/>
      <c r="D314" s="146"/>
      <c r="E314" s="146"/>
      <c r="F314" s="146"/>
      <c r="G314" s="146"/>
      <c r="H314" s="146"/>
      <c r="I314" s="146"/>
      <c r="J314" s="146"/>
      <c r="K314" s="146"/>
      <c r="L314" s="146"/>
      <c r="M314" s="146"/>
      <c r="N314" s="146"/>
    </row>
    <row r="315">
      <c r="A315" s="146"/>
      <c r="B315" s="127"/>
      <c r="C315" s="146"/>
      <c r="D315" s="146"/>
      <c r="E315" s="146"/>
      <c r="F315" s="146"/>
      <c r="G315" s="146"/>
      <c r="H315" s="146"/>
      <c r="I315" s="146"/>
      <c r="J315" s="146"/>
      <c r="K315" s="146"/>
      <c r="L315" s="146"/>
      <c r="M315" s="146"/>
      <c r="N315" s="146"/>
    </row>
    <row r="316">
      <c r="A316" s="146"/>
      <c r="B316" s="127"/>
      <c r="C316" s="146"/>
      <c r="D316" s="146"/>
      <c r="E316" s="146"/>
      <c r="F316" s="146"/>
      <c r="G316" s="146"/>
      <c r="H316" s="146"/>
      <c r="I316" s="146"/>
      <c r="J316" s="146"/>
      <c r="K316" s="146"/>
      <c r="L316" s="146"/>
      <c r="M316" s="146"/>
      <c r="N316" s="146"/>
    </row>
    <row r="317">
      <c r="A317" s="146"/>
      <c r="B317" s="127"/>
      <c r="C317" s="146"/>
      <c r="D317" s="146"/>
      <c r="E317" s="146"/>
      <c r="F317" s="146"/>
      <c r="G317" s="146"/>
      <c r="H317" s="146"/>
      <c r="I317" s="146"/>
      <c r="J317" s="146"/>
      <c r="K317" s="146"/>
      <c r="L317" s="146"/>
      <c r="M317" s="146"/>
      <c r="N317" s="146"/>
    </row>
    <row r="318">
      <c r="A318" s="146"/>
      <c r="B318" s="127"/>
      <c r="C318" s="146"/>
      <c r="D318" s="146"/>
      <c r="E318" s="146"/>
      <c r="F318" s="146"/>
      <c r="G318" s="146"/>
      <c r="H318" s="146"/>
      <c r="I318" s="146"/>
      <c r="J318" s="146"/>
      <c r="K318" s="146"/>
      <c r="L318" s="146"/>
      <c r="M318" s="146"/>
      <c r="N318" s="146"/>
    </row>
    <row r="319">
      <c r="A319" s="146"/>
      <c r="B319" s="127"/>
      <c r="C319" s="146"/>
      <c r="D319" s="146"/>
      <c r="E319" s="146"/>
      <c r="F319" s="146"/>
      <c r="G319" s="146"/>
      <c r="H319" s="146"/>
      <c r="I319" s="146"/>
      <c r="J319" s="146"/>
      <c r="K319" s="146"/>
      <c r="L319" s="146"/>
      <c r="M319" s="146"/>
      <c r="N319" s="146"/>
    </row>
    <row r="320">
      <c r="A320" s="146"/>
      <c r="B320" s="127"/>
      <c r="C320" s="146"/>
      <c r="D320" s="146"/>
      <c r="E320" s="146"/>
      <c r="F320" s="146"/>
      <c r="G320" s="146"/>
      <c r="H320" s="146"/>
      <c r="I320" s="146"/>
      <c r="J320" s="146"/>
      <c r="K320" s="146"/>
      <c r="L320" s="146"/>
      <c r="M320" s="146"/>
      <c r="N320" s="146"/>
    </row>
    <row r="321">
      <c r="A321" s="146"/>
      <c r="B321" s="127"/>
      <c r="C321" s="146"/>
      <c r="D321" s="146"/>
      <c r="E321" s="146"/>
      <c r="F321" s="146"/>
      <c r="G321" s="146"/>
      <c r="H321" s="146"/>
      <c r="I321" s="146"/>
      <c r="J321" s="146"/>
      <c r="K321" s="146"/>
      <c r="L321" s="146"/>
      <c r="M321" s="146"/>
      <c r="N321" s="146"/>
    </row>
    <row r="322">
      <c r="A322" s="146"/>
      <c r="B322" s="127"/>
      <c r="C322" s="146"/>
      <c r="D322" s="146"/>
      <c r="E322" s="146"/>
      <c r="F322" s="146"/>
      <c r="G322" s="146"/>
      <c r="H322" s="146"/>
      <c r="I322" s="146"/>
      <c r="J322" s="146"/>
      <c r="K322" s="146"/>
      <c r="L322" s="146"/>
      <c r="M322" s="146"/>
      <c r="N322" s="146"/>
    </row>
    <row r="323">
      <c r="A323" s="146"/>
      <c r="B323" s="127"/>
      <c r="C323" s="146"/>
      <c r="D323" s="146"/>
      <c r="E323" s="146"/>
      <c r="F323" s="146"/>
      <c r="G323" s="146"/>
      <c r="H323" s="146"/>
      <c r="I323" s="146"/>
      <c r="J323" s="146"/>
      <c r="K323" s="146"/>
      <c r="L323" s="146"/>
      <c r="M323" s="146"/>
      <c r="N323" s="146"/>
    </row>
    <row r="324">
      <c r="A324" s="146"/>
      <c r="B324" s="127"/>
      <c r="C324" s="146"/>
      <c r="D324" s="146"/>
      <c r="E324" s="146"/>
      <c r="F324" s="146"/>
      <c r="G324" s="146"/>
      <c r="H324" s="146"/>
      <c r="I324" s="146"/>
      <c r="J324" s="146"/>
      <c r="K324" s="146"/>
      <c r="L324" s="146"/>
      <c r="M324" s="146"/>
      <c r="N324" s="146"/>
    </row>
    <row r="325">
      <c r="A325" s="146"/>
      <c r="B325" s="127"/>
      <c r="C325" s="146"/>
      <c r="D325" s="146"/>
      <c r="E325" s="146"/>
      <c r="F325" s="146"/>
      <c r="G325" s="146"/>
      <c r="H325" s="146"/>
      <c r="I325" s="146"/>
      <c r="J325" s="146"/>
      <c r="K325" s="146"/>
      <c r="L325" s="146"/>
      <c r="M325" s="146"/>
      <c r="N325" s="146"/>
    </row>
    <row r="326">
      <c r="A326" s="146"/>
      <c r="B326" s="127"/>
      <c r="C326" s="146"/>
      <c r="D326" s="146"/>
      <c r="E326" s="146"/>
      <c r="F326" s="146"/>
      <c r="G326" s="146"/>
      <c r="H326" s="146"/>
      <c r="I326" s="146"/>
      <c r="J326" s="146"/>
      <c r="K326" s="146"/>
      <c r="L326" s="146"/>
      <c r="M326" s="146"/>
      <c r="N326" s="146"/>
    </row>
    <row r="327">
      <c r="A327" s="146"/>
      <c r="B327" s="127"/>
      <c r="C327" s="146"/>
      <c r="D327" s="146"/>
      <c r="E327" s="146"/>
      <c r="F327" s="146"/>
      <c r="G327" s="146"/>
      <c r="H327" s="146"/>
      <c r="I327" s="146"/>
      <c r="J327" s="146"/>
      <c r="K327" s="146"/>
      <c r="L327" s="146"/>
      <c r="M327" s="146"/>
      <c r="N327" s="146"/>
    </row>
    <row r="328">
      <c r="A328" s="146"/>
      <c r="B328" s="127"/>
      <c r="C328" s="146"/>
      <c r="D328" s="146"/>
      <c r="E328" s="146"/>
      <c r="F328" s="146"/>
      <c r="G328" s="146"/>
      <c r="H328" s="146"/>
      <c r="I328" s="146"/>
      <c r="J328" s="146"/>
      <c r="K328" s="146"/>
      <c r="L328" s="146"/>
      <c r="M328" s="146"/>
      <c r="N328" s="146"/>
    </row>
    <row r="329">
      <c r="A329" s="146"/>
      <c r="B329" s="127"/>
      <c r="C329" s="146"/>
      <c r="D329" s="146"/>
      <c r="E329" s="146"/>
      <c r="F329" s="146"/>
      <c r="G329" s="146"/>
      <c r="H329" s="146"/>
      <c r="I329" s="146"/>
      <c r="J329" s="146"/>
      <c r="K329" s="146"/>
      <c r="L329" s="146"/>
      <c r="M329" s="146"/>
      <c r="N329" s="146"/>
    </row>
    <row r="330">
      <c r="A330" s="146"/>
      <c r="B330" s="127"/>
      <c r="C330" s="146"/>
      <c r="D330" s="146"/>
      <c r="E330" s="146"/>
      <c r="F330" s="146"/>
      <c r="G330" s="146"/>
      <c r="H330" s="146"/>
      <c r="I330" s="146"/>
      <c r="J330" s="146"/>
      <c r="K330" s="146"/>
      <c r="L330" s="146"/>
      <c r="M330" s="146"/>
      <c r="N330" s="146"/>
    </row>
    <row r="331">
      <c r="A331" s="146"/>
      <c r="B331" s="127"/>
      <c r="C331" s="146"/>
      <c r="D331" s="146"/>
      <c r="E331" s="146"/>
      <c r="F331" s="146"/>
      <c r="G331" s="146"/>
      <c r="H331" s="146"/>
      <c r="I331" s="146"/>
      <c r="J331" s="146"/>
      <c r="K331" s="146"/>
      <c r="L331" s="146"/>
      <c r="M331" s="146"/>
      <c r="N331" s="146"/>
    </row>
    <row r="332">
      <c r="A332" s="146"/>
      <c r="B332" s="127"/>
      <c r="C332" s="146"/>
      <c r="D332" s="146"/>
      <c r="E332" s="146"/>
      <c r="F332" s="146"/>
      <c r="G332" s="146"/>
      <c r="H332" s="146"/>
      <c r="I332" s="146"/>
      <c r="J332" s="146"/>
      <c r="K332" s="146"/>
      <c r="L332" s="146"/>
      <c r="M332" s="146"/>
      <c r="N332" s="146"/>
    </row>
    <row r="333">
      <c r="A333" s="146"/>
      <c r="B333" s="127"/>
      <c r="C333" s="146"/>
      <c r="D333" s="146"/>
      <c r="E333" s="146"/>
      <c r="F333" s="146"/>
      <c r="G333" s="146"/>
      <c r="H333" s="146"/>
      <c r="I333" s="146"/>
      <c r="J333" s="146"/>
      <c r="K333" s="146"/>
      <c r="L333" s="146"/>
      <c r="M333" s="146"/>
      <c r="N333" s="146"/>
    </row>
    <row r="334">
      <c r="A334" s="146"/>
      <c r="B334" s="127"/>
      <c r="C334" s="146"/>
      <c r="D334" s="146"/>
      <c r="E334" s="146"/>
      <c r="F334" s="146"/>
      <c r="G334" s="146"/>
      <c r="H334" s="146"/>
      <c r="I334" s="146"/>
      <c r="J334" s="146"/>
      <c r="K334" s="146"/>
      <c r="L334" s="146"/>
      <c r="M334" s="146"/>
      <c r="N334" s="146"/>
    </row>
    <row r="335">
      <c r="A335" s="146"/>
      <c r="B335" s="127"/>
      <c r="C335" s="146"/>
      <c r="D335" s="146"/>
      <c r="E335" s="146"/>
      <c r="F335" s="146"/>
      <c r="G335" s="146"/>
      <c r="H335" s="146"/>
      <c r="I335" s="146"/>
      <c r="J335" s="146"/>
      <c r="K335" s="146"/>
      <c r="L335" s="146"/>
      <c r="M335" s="146"/>
      <c r="N335" s="146"/>
    </row>
    <row r="336">
      <c r="A336" s="146"/>
      <c r="B336" s="127"/>
      <c r="C336" s="146"/>
      <c r="D336" s="146"/>
      <c r="E336" s="146"/>
      <c r="F336" s="146"/>
      <c r="G336" s="146"/>
      <c r="H336" s="146"/>
      <c r="I336" s="146"/>
      <c r="J336" s="146"/>
      <c r="K336" s="146"/>
      <c r="L336" s="146"/>
      <c r="M336" s="146"/>
      <c r="N336" s="146"/>
    </row>
    <row r="337">
      <c r="A337" s="146"/>
      <c r="B337" s="127"/>
      <c r="C337" s="146"/>
      <c r="D337" s="146"/>
      <c r="E337" s="146"/>
      <c r="F337" s="146"/>
      <c r="G337" s="146"/>
      <c r="H337" s="146"/>
      <c r="I337" s="146"/>
      <c r="J337" s="146"/>
      <c r="K337" s="146"/>
      <c r="L337" s="146"/>
      <c r="M337" s="146"/>
      <c r="N337" s="146"/>
    </row>
    <row r="338">
      <c r="A338" s="146"/>
      <c r="B338" s="127"/>
      <c r="C338" s="146"/>
      <c r="D338" s="146"/>
      <c r="E338" s="146"/>
      <c r="F338" s="146"/>
      <c r="G338" s="146"/>
      <c r="H338" s="146"/>
      <c r="I338" s="146"/>
      <c r="J338" s="146"/>
      <c r="K338" s="146"/>
      <c r="L338" s="146"/>
      <c r="M338" s="146"/>
      <c r="N338" s="146"/>
    </row>
    <row r="339">
      <c r="A339" s="146"/>
      <c r="B339" s="127"/>
      <c r="C339" s="146"/>
      <c r="D339" s="146"/>
      <c r="E339" s="146"/>
      <c r="F339" s="146"/>
      <c r="G339" s="146"/>
      <c r="H339" s="146"/>
      <c r="I339" s="146"/>
      <c r="J339" s="146"/>
      <c r="K339" s="146"/>
      <c r="L339" s="146"/>
      <c r="M339" s="146"/>
      <c r="N339" s="146"/>
    </row>
    <row r="340">
      <c r="A340" s="146"/>
      <c r="B340" s="127"/>
      <c r="C340" s="146"/>
      <c r="D340" s="146"/>
      <c r="E340" s="146"/>
      <c r="F340" s="146"/>
      <c r="G340" s="146"/>
      <c r="H340" s="146"/>
      <c r="I340" s="146"/>
      <c r="J340" s="146"/>
      <c r="K340" s="146"/>
      <c r="L340" s="146"/>
      <c r="M340" s="146"/>
      <c r="N340" s="146"/>
    </row>
    <row r="341">
      <c r="A341" s="146"/>
      <c r="B341" s="127"/>
      <c r="C341" s="146"/>
      <c r="D341" s="146"/>
      <c r="E341" s="146"/>
      <c r="F341" s="146"/>
      <c r="G341" s="146"/>
      <c r="H341" s="146"/>
      <c r="I341" s="146"/>
      <c r="J341" s="146"/>
      <c r="K341" s="146"/>
      <c r="L341" s="146"/>
      <c r="M341" s="146"/>
      <c r="N341" s="146"/>
    </row>
    <row r="342">
      <c r="A342" s="146"/>
      <c r="B342" s="127"/>
      <c r="C342" s="146"/>
      <c r="D342" s="146"/>
      <c r="E342" s="146"/>
      <c r="F342" s="146"/>
      <c r="G342" s="146"/>
      <c r="H342" s="146"/>
      <c r="I342" s="146"/>
      <c r="J342" s="146"/>
      <c r="K342" s="146"/>
      <c r="L342" s="146"/>
      <c r="M342" s="146"/>
      <c r="N342" s="146"/>
    </row>
    <row r="343">
      <c r="A343" s="146"/>
      <c r="B343" s="127"/>
      <c r="C343" s="146"/>
      <c r="D343" s="146"/>
      <c r="E343" s="146"/>
      <c r="F343" s="146"/>
      <c r="G343" s="146"/>
      <c r="H343" s="146"/>
      <c r="I343" s="146"/>
      <c r="J343" s="146"/>
      <c r="K343" s="146"/>
      <c r="L343" s="146"/>
      <c r="M343" s="146"/>
      <c r="N343" s="146"/>
    </row>
    <row r="344">
      <c r="A344" s="146"/>
      <c r="B344" s="127"/>
      <c r="C344" s="146"/>
      <c r="D344" s="146"/>
      <c r="E344" s="146"/>
      <c r="F344" s="146"/>
      <c r="G344" s="146"/>
      <c r="H344" s="146"/>
      <c r="I344" s="146"/>
      <c r="J344" s="146"/>
      <c r="K344" s="146"/>
      <c r="L344" s="146"/>
      <c r="M344" s="146"/>
      <c r="N344" s="146"/>
    </row>
    <row r="345">
      <c r="A345" s="146"/>
      <c r="B345" s="127"/>
      <c r="C345" s="146"/>
      <c r="D345" s="146"/>
      <c r="E345" s="146"/>
      <c r="F345" s="146"/>
      <c r="G345" s="146"/>
      <c r="H345" s="146"/>
      <c r="I345" s="146"/>
      <c r="J345" s="146"/>
      <c r="K345" s="146"/>
      <c r="L345" s="146"/>
      <c r="M345" s="146"/>
      <c r="N345" s="146"/>
    </row>
    <row r="346">
      <c r="A346" s="146"/>
      <c r="B346" s="127"/>
      <c r="C346" s="146"/>
      <c r="D346" s="146"/>
      <c r="E346" s="146"/>
      <c r="F346" s="146"/>
      <c r="G346" s="146"/>
      <c r="H346" s="146"/>
      <c r="I346" s="146"/>
      <c r="J346" s="146"/>
      <c r="K346" s="146"/>
      <c r="L346" s="146"/>
      <c r="M346" s="146"/>
      <c r="N346" s="146"/>
    </row>
    <row r="347">
      <c r="A347" s="146"/>
      <c r="B347" s="127"/>
      <c r="C347" s="146"/>
      <c r="D347" s="146"/>
      <c r="E347" s="146"/>
      <c r="F347" s="146"/>
      <c r="G347" s="146"/>
      <c r="H347" s="146"/>
      <c r="I347" s="146"/>
      <c r="J347" s="146"/>
      <c r="K347" s="146"/>
      <c r="L347" s="146"/>
      <c r="M347" s="146"/>
      <c r="N347" s="146"/>
    </row>
    <row r="348">
      <c r="A348" s="146"/>
      <c r="B348" s="127"/>
      <c r="C348" s="146"/>
      <c r="D348" s="146"/>
      <c r="E348" s="146"/>
      <c r="F348" s="146"/>
      <c r="G348" s="146"/>
      <c r="H348" s="146"/>
      <c r="I348" s="146"/>
      <c r="J348" s="146"/>
      <c r="K348" s="146"/>
      <c r="L348" s="146"/>
      <c r="M348" s="146"/>
      <c r="N348" s="146"/>
    </row>
    <row r="349">
      <c r="A349" s="146"/>
      <c r="B349" s="127"/>
      <c r="C349" s="146"/>
      <c r="D349" s="146"/>
      <c r="E349" s="146"/>
      <c r="F349" s="146"/>
      <c r="G349" s="146"/>
      <c r="H349" s="146"/>
      <c r="I349" s="146"/>
      <c r="J349" s="146"/>
      <c r="K349" s="146"/>
      <c r="L349" s="146"/>
      <c r="M349" s="146"/>
      <c r="N349" s="146"/>
    </row>
    <row r="350">
      <c r="A350" s="146"/>
      <c r="B350" s="127"/>
      <c r="C350" s="146"/>
      <c r="D350" s="146"/>
      <c r="E350" s="146"/>
      <c r="F350" s="146"/>
      <c r="G350" s="146"/>
      <c r="H350" s="146"/>
      <c r="I350" s="146"/>
      <c r="J350" s="146"/>
      <c r="K350" s="146"/>
      <c r="L350" s="146"/>
      <c r="M350" s="146"/>
      <c r="N350" s="146"/>
    </row>
    <row r="351">
      <c r="A351" s="146"/>
      <c r="B351" s="127"/>
      <c r="C351" s="146"/>
      <c r="D351" s="146"/>
      <c r="E351" s="146"/>
      <c r="F351" s="146"/>
      <c r="G351" s="146"/>
      <c r="H351" s="146"/>
      <c r="I351" s="146"/>
      <c r="J351" s="146"/>
      <c r="K351" s="146"/>
      <c r="L351" s="146"/>
      <c r="M351" s="146"/>
      <c r="N351" s="146"/>
    </row>
    <row r="352">
      <c r="A352" s="146"/>
      <c r="B352" s="127"/>
      <c r="C352" s="146"/>
      <c r="D352" s="146"/>
      <c r="E352" s="146"/>
      <c r="F352" s="146"/>
      <c r="G352" s="146"/>
      <c r="H352" s="146"/>
      <c r="I352" s="146"/>
      <c r="J352" s="146"/>
      <c r="K352" s="146"/>
      <c r="L352" s="146"/>
      <c r="M352" s="146"/>
      <c r="N352" s="146"/>
    </row>
    <row r="353">
      <c r="A353" s="146"/>
      <c r="B353" s="127"/>
      <c r="C353" s="146"/>
      <c r="D353" s="146"/>
      <c r="E353" s="146"/>
      <c r="F353" s="146"/>
      <c r="G353" s="146"/>
      <c r="H353" s="146"/>
      <c r="I353" s="146"/>
      <c r="J353" s="146"/>
      <c r="K353" s="146"/>
      <c r="L353" s="146"/>
      <c r="M353" s="146"/>
      <c r="N353" s="146"/>
    </row>
    <row r="354">
      <c r="A354" s="146"/>
      <c r="B354" s="127"/>
      <c r="C354" s="146"/>
      <c r="D354" s="146"/>
      <c r="E354" s="146"/>
      <c r="F354" s="146"/>
      <c r="G354" s="146"/>
      <c r="H354" s="146"/>
      <c r="I354" s="146"/>
      <c r="J354" s="146"/>
      <c r="K354" s="146"/>
      <c r="L354" s="146"/>
      <c r="M354" s="146"/>
      <c r="N354" s="146"/>
    </row>
    <row r="355">
      <c r="A355" s="146"/>
      <c r="B355" s="127"/>
      <c r="C355" s="146"/>
      <c r="D355" s="146"/>
      <c r="E355" s="146"/>
      <c r="F355" s="146"/>
      <c r="G355" s="146"/>
      <c r="H355" s="146"/>
      <c r="I355" s="146"/>
      <c r="J355" s="146"/>
      <c r="K355" s="146"/>
      <c r="L355" s="146"/>
      <c r="M355" s="146"/>
      <c r="N355" s="146"/>
    </row>
    <row r="356">
      <c r="A356" s="146"/>
      <c r="B356" s="127"/>
      <c r="C356" s="146"/>
      <c r="D356" s="146"/>
      <c r="E356" s="146"/>
      <c r="F356" s="146"/>
      <c r="G356" s="146"/>
      <c r="H356" s="146"/>
      <c r="I356" s="146"/>
      <c r="J356" s="146"/>
      <c r="K356" s="146"/>
      <c r="L356" s="146"/>
      <c r="M356" s="146"/>
      <c r="N356" s="146"/>
    </row>
    <row r="357">
      <c r="A357" s="146"/>
      <c r="B357" s="127"/>
      <c r="C357" s="146"/>
      <c r="D357" s="146"/>
      <c r="E357" s="146"/>
      <c r="F357" s="146"/>
      <c r="G357" s="146"/>
      <c r="H357" s="146"/>
      <c r="I357" s="146"/>
      <c r="J357" s="146"/>
      <c r="K357" s="146"/>
      <c r="L357" s="146"/>
      <c r="M357" s="146"/>
      <c r="N357" s="146"/>
    </row>
    <row r="358">
      <c r="A358" s="146"/>
      <c r="B358" s="127"/>
      <c r="C358" s="146"/>
      <c r="D358" s="146"/>
      <c r="E358" s="146"/>
      <c r="F358" s="146"/>
      <c r="G358" s="146"/>
      <c r="H358" s="146"/>
      <c r="I358" s="146"/>
      <c r="J358" s="146"/>
      <c r="K358" s="146"/>
      <c r="L358" s="146"/>
      <c r="M358" s="146"/>
      <c r="N358" s="146"/>
    </row>
    <row r="359">
      <c r="A359" s="146"/>
      <c r="B359" s="127"/>
      <c r="C359" s="146"/>
      <c r="D359" s="146"/>
      <c r="E359" s="146"/>
      <c r="F359" s="146"/>
      <c r="G359" s="146"/>
      <c r="H359" s="146"/>
      <c r="I359" s="146"/>
      <c r="J359" s="146"/>
      <c r="K359" s="146"/>
      <c r="L359" s="146"/>
      <c r="M359" s="146"/>
      <c r="N359" s="146"/>
    </row>
    <row r="360">
      <c r="A360" s="146"/>
      <c r="B360" s="127"/>
      <c r="C360" s="146"/>
      <c r="D360" s="146"/>
      <c r="E360" s="146"/>
      <c r="F360" s="146"/>
      <c r="G360" s="146"/>
      <c r="H360" s="146"/>
      <c r="I360" s="146"/>
      <c r="J360" s="146"/>
      <c r="K360" s="146"/>
      <c r="L360" s="146"/>
      <c r="M360" s="146"/>
      <c r="N360" s="146"/>
    </row>
    <row r="361">
      <c r="A361" s="146"/>
      <c r="B361" s="127"/>
      <c r="C361" s="146"/>
      <c r="D361" s="146"/>
      <c r="E361" s="146"/>
      <c r="F361" s="146"/>
      <c r="G361" s="146"/>
      <c r="H361" s="146"/>
      <c r="I361" s="146"/>
      <c r="J361" s="146"/>
      <c r="K361" s="146"/>
      <c r="L361" s="146"/>
      <c r="M361" s="146"/>
      <c r="N361" s="146"/>
    </row>
    <row r="362">
      <c r="A362" s="146"/>
      <c r="B362" s="127"/>
      <c r="C362" s="146"/>
      <c r="D362" s="146"/>
      <c r="E362" s="146"/>
      <c r="F362" s="146"/>
      <c r="G362" s="146"/>
      <c r="H362" s="146"/>
      <c r="I362" s="146"/>
      <c r="J362" s="146"/>
      <c r="K362" s="146"/>
      <c r="L362" s="146"/>
      <c r="M362" s="146"/>
      <c r="N362" s="146"/>
    </row>
    <row r="363">
      <c r="A363" s="146"/>
      <c r="B363" s="127"/>
      <c r="C363" s="146"/>
      <c r="D363" s="146"/>
      <c r="E363" s="146"/>
      <c r="F363" s="146"/>
      <c r="G363" s="146"/>
      <c r="H363" s="146"/>
      <c r="I363" s="146"/>
      <c r="J363" s="146"/>
      <c r="K363" s="146"/>
      <c r="L363" s="146"/>
      <c r="M363" s="146"/>
      <c r="N363" s="146"/>
    </row>
    <row r="364">
      <c r="A364" s="146"/>
      <c r="B364" s="127"/>
      <c r="C364" s="146"/>
      <c r="D364" s="146"/>
      <c r="E364" s="146"/>
      <c r="F364" s="146"/>
      <c r="G364" s="146"/>
      <c r="H364" s="146"/>
      <c r="I364" s="146"/>
      <c r="J364" s="146"/>
      <c r="K364" s="146"/>
      <c r="L364" s="146"/>
      <c r="M364" s="146"/>
      <c r="N364" s="146"/>
    </row>
    <row r="365">
      <c r="A365" s="146"/>
      <c r="B365" s="127"/>
      <c r="C365" s="146"/>
      <c r="D365" s="146"/>
      <c r="E365" s="146"/>
      <c r="F365" s="146"/>
      <c r="G365" s="146"/>
      <c r="H365" s="146"/>
      <c r="I365" s="146"/>
      <c r="J365" s="146"/>
      <c r="K365" s="146"/>
      <c r="L365" s="146"/>
      <c r="M365" s="146"/>
      <c r="N365" s="146"/>
    </row>
    <row r="366">
      <c r="A366" s="146"/>
      <c r="B366" s="127"/>
      <c r="C366" s="146"/>
      <c r="D366" s="146"/>
      <c r="E366" s="146"/>
      <c r="F366" s="146"/>
      <c r="G366" s="146"/>
      <c r="H366" s="146"/>
      <c r="I366" s="146"/>
      <c r="J366" s="146"/>
      <c r="K366" s="146"/>
      <c r="L366" s="146"/>
      <c r="M366" s="146"/>
      <c r="N366" s="146"/>
    </row>
    <row r="367">
      <c r="A367" s="146"/>
      <c r="B367" s="127"/>
      <c r="C367" s="146"/>
      <c r="D367" s="146"/>
      <c r="E367" s="146"/>
      <c r="F367" s="146"/>
      <c r="G367" s="146"/>
      <c r="H367" s="146"/>
      <c r="I367" s="146"/>
      <c r="J367" s="146"/>
      <c r="K367" s="146"/>
      <c r="L367" s="146"/>
      <c r="M367" s="146"/>
      <c r="N367" s="146"/>
    </row>
    <row r="368">
      <c r="A368" s="146"/>
      <c r="B368" s="127"/>
      <c r="C368" s="146"/>
      <c r="D368" s="146"/>
      <c r="E368" s="146"/>
      <c r="F368" s="146"/>
      <c r="G368" s="146"/>
      <c r="H368" s="146"/>
      <c r="I368" s="146"/>
      <c r="J368" s="146"/>
      <c r="K368" s="146"/>
      <c r="L368" s="146"/>
      <c r="M368" s="146"/>
      <c r="N368" s="146"/>
    </row>
    <row r="369">
      <c r="A369" s="146"/>
      <c r="B369" s="127"/>
      <c r="C369" s="146"/>
      <c r="D369" s="146"/>
      <c r="E369" s="146"/>
      <c r="F369" s="146"/>
      <c r="G369" s="146"/>
      <c r="H369" s="146"/>
      <c r="I369" s="146"/>
      <c r="J369" s="146"/>
      <c r="K369" s="146"/>
      <c r="L369" s="146"/>
      <c r="M369" s="146"/>
      <c r="N369" s="146"/>
    </row>
    <row r="370">
      <c r="A370" s="146"/>
      <c r="B370" s="127"/>
      <c r="C370" s="146"/>
      <c r="D370" s="146"/>
      <c r="E370" s="146"/>
      <c r="F370" s="146"/>
      <c r="G370" s="146"/>
      <c r="H370" s="146"/>
      <c r="I370" s="146"/>
      <c r="J370" s="146"/>
      <c r="K370" s="146"/>
      <c r="L370" s="146"/>
      <c r="M370" s="146"/>
      <c r="N370" s="146"/>
    </row>
    <row r="371">
      <c r="A371" s="146"/>
      <c r="B371" s="127"/>
      <c r="C371" s="146"/>
      <c r="D371" s="146"/>
      <c r="E371" s="146"/>
      <c r="F371" s="146"/>
      <c r="G371" s="146"/>
      <c r="H371" s="146"/>
      <c r="I371" s="146"/>
      <c r="J371" s="146"/>
      <c r="K371" s="146"/>
      <c r="L371" s="146"/>
      <c r="M371" s="146"/>
      <c r="N371" s="146"/>
    </row>
    <row r="372">
      <c r="A372" s="146"/>
      <c r="B372" s="127"/>
      <c r="C372" s="146"/>
      <c r="D372" s="146"/>
      <c r="E372" s="146"/>
      <c r="F372" s="146"/>
      <c r="G372" s="146"/>
      <c r="H372" s="146"/>
      <c r="I372" s="146"/>
      <c r="J372" s="146"/>
      <c r="K372" s="146"/>
      <c r="L372" s="146"/>
      <c r="M372" s="146"/>
      <c r="N372" s="146"/>
    </row>
    <row r="373">
      <c r="A373" s="146"/>
      <c r="B373" s="127"/>
      <c r="C373" s="146"/>
      <c r="D373" s="146"/>
      <c r="E373" s="146"/>
      <c r="F373" s="146"/>
      <c r="G373" s="146"/>
      <c r="H373" s="146"/>
      <c r="I373" s="146"/>
      <c r="J373" s="146"/>
      <c r="K373" s="146"/>
      <c r="L373" s="146"/>
      <c r="M373" s="146"/>
      <c r="N373" s="146"/>
    </row>
    <row r="374">
      <c r="A374" s="146"/>
      <c r="B374" s="127"/>
      <c r="C374" s="146"/>
      <c r="D374" s="146"/>
      <c r="E374" s="146"/>
      <c r="F374" s="146"/>
      <c r="G374" s="146"/>
      <c r="H374" s="146"/>
      <c r="I374" s="146"/>
      <c r="J374" s="146"/>
      <c r="K374" s="146"/>
      <c r="L374" s="146"/>
      <c r="M374" s="146"/>
      <c r="N374" s="146"/>
    </row>
    <row r="375">
      <c r="A375" s="146"/>
      <c r="B375" s="127"/>
      <c r="C375" s="146"/>
      <c r="D375" s="146"/>
      <c r="E375" s="146"/>
      <c r="F375" s="146"/>
      <c r="G375" s="146"/>
      <c r="H375" s="146"/>
      <c r="I375" s="146"/>
      <c r="J375" s="146"/>
      <c r="K375" s="146"/>
      <c r="L375" s="146"/>
      <c r="M375" s="146"/>
      <c r="N375" s="146"/>
    </row>
    <row r="376">
      <c r="A376" s="146"/>
      <c r="B376" s="127"/>
      <c r="C376" s="146"/>
      <c r="D376" s="146"/>
      <c r="E376" s="146"/>
      <c r="F376" s="146"/>
      <c r="G376" s="146"/>
      <c r="H376" s="146"/>
      <c r="I376" s="146"/>
      <c r="J376" s="146"/>
      <c r="K376" s="146"/>
      <c r="L376" s="146"/>
      <c r="M376" s="146"/>
      <c r="N376" s="146"/>
    </row>
    <row r="377">
      <c r="A377" s="146"/>
      <c r="B377" s="127"/>
      <c r="C377" s="146"/>
      <c r="D377" s="146"/>
      <c r="E377" s="146"/>
      <c r="F377" s="146"/>
      <c r="G377" s="146"/>
      <c r="H377" s="146"/>
      <c r="I377" s="146"/>
      <c r="J377" s="146"/>
      <c r="K377" s="146"/>
      <c r="L377" s="146"/>
      <c r="M377" s="146"/>
      <c r="N377" s="146"/>
    </row>
    <row r="378">
      <c r="A378" s="146"/>
      <c r="B378" s="127"/>
      <c r="C378" s="146"/>
      <c r="D378" s="146"/>
      <c r="E378" s="146"/>
      <c r="F378" s="146"/>
      <c r="G378" s="146"/>
      <c r="H378" s="146"/>
      <c r="I378" s="146"/>
      <c r="J378" s="146"/>
      <c r="K378" s="146"/>
      <c r="L378" s="146"/>
      <c r="M378" s="146"/>
      <c r="N378" s="146"/>
    </row>
    <row r="379">
      <c r="A379" s="146"/>
      <c r="B379" s="127"/>
      <c r="C379" s="146"/>
      <c r="D379" s="146"/>
      <c r="E379" s="146"/>
      <c r="F379" s="146"/>
      <c r="G379" s="146"/>
      <c r="H379" s="146"/>
      <c r="I379" s="146"/>
      <c r="J379" s="146"/>
      <c r="K379" s="146"/>
      <c r="L379" s="146"/>
      <c r="M379" s="146"/>
      <c r="N379" s="146"/>
    </row>
    <row r="380">
      <c r="A380" s="146"/>
      <c r="B380" s="127"/>
      <c r="C380" s="146"/>
      <c r="D380" s="146"/>
      <c r="E380" s="146"/>
      <c r="F380" s="146"/>
      <c r="G380" s="146"/>
      <c r="H380" s="146"/>
      <c r="I380" s="146"/>
      <c r="J380" s="146"/>
      <c r="K380" s="146"/>
      <c r="L380" s="146"/>
      <c r="M380" s="146"/>
      <c r="N380" s="146"/>
    </row>
    <row r="381">
      <c r="A381" s="146"/>
      <c r="B381" s="127"/>
      <c r="C381" s="146"/>
      <c r="D381" s="146"/>
      <c r="E381" s="146"/>
      <c r="F381" s="146"/>
      <c r="G381" s="146"/>
      <c r="H381" s="146"/>
      <c r="I381" s="146"/>
      <c r="J381" s="146"/>
      <c r="K381" s="146"/>
      <c r="L381" s="146"/>
      <c r="M381" s="146"/>
      <c r="N381" s="146"/>
    </row>
    <row r="382">
      <c r="A382" s="146"/>
      <c r="B382" s="127"/>
      <c r="C382" s="146"/>
      <c r="D382" s="146"/>
      <c r="E382" s="146"/>
      <c r="F382" s="146"/>
      <c r="G382" s="146"/>
      <c r="H382" s="146"/>
      <c r="I382" s="146"/>
      <c r="J382" s="146"/>
      <c r="K382" s="146"/>
      <c r="L382" s="146"/>
      <c r="M382" s="146"/>
      <c r="N382" s="146"/>
    </row>
    <row r="383">
      <c r="A383" s="146"/>
      <c r="B383" s="127"/>
      <c r="C383" s="146"/>
      <c r="D383" s="146"/>
      <c r="E383" s="146"/>
      <c r="F383" s="146"/>
      <c r="G383" s="146"/>
      <c r="H383" s="146"/>
      <c r="I383" s="146"/>
      <c r="J383" s="146"/>
      <c r="K383" s="146"/>
      <c r="L383" s="146"/>
      <c r="M383" s="146"/>
      <c r="N383" s="146"/>
    </row>
    <row r="384">
      <c r="A384" s="146"/>
      <c r="B384" s="127"/>
      <c r="C384" s="146"/>
      <c r="D384" s="146"/>
      <c r="E384" s="146"/>
      <c r="F384" s="146"/>
      <c r="G384" s="146"/>
      <c r="H384" s="146"/>
      <c r="I384" s="146"/>
      <c r="J384" s="146"/>
      <c r="K384" s="146"/>
      <c r="L384" s="146"/>
      <c r="M384" s="146"/>
      <c r="N384" s="146"/>
    </row>
    <row r="385">
      <c r="A385" s="146"/>
      <c r="B385" s="127"/>
      <c r="C385" s="146"/>
      <c r="D385" s="146"/>
      <c r="E385" s="146"/>
      <c r="F385" s="146"/>
      <c r="G385" s="146"/>
      <c r="H385" s="146"/>
      <c r="I385" s="146"/>
      <c r="J385" s="146"/>
      <c r="K385" s="146"/>
      <c r="L385" s="146"/>
      <c r="M385" s="146"/>
      <c r="N385" s="146"/>
    </row>
    <row r="386">
      <c r="A386" s="146"/>
      <c r="B386" s="127"/>
      <c r="C386" s="146"/>
      <c r="D386" s="146"/>
      <c r="E386" s="146"/>
      <c r="F386" s="146"/>
      <c r="G386" s="146"/>
      <c r="H386" s="146"/>
      <c r="I386" s="146"/>
      <c r="J386" s="146"/>
      <c r="K386" s="146"/>
      <c r="L386" s="146"/>
      <c r="M386" s="146"/>
      <c r="N386" s="146"/>
    </row>
    <row r="387">
      <c r="A387" s="146"/>
      <c r="B387" s="127"/>
      <c r="C387" s="146"/>
      <c r="D387" s="146"/>
      <c r="E387" s="146"/>
      <c r="F387" s="146"/>
      <c r="G387" s="146"/>
      <c r="H387" s="146"/>
      <c r="I387" s="146"/>
      <c r="J387" s="146"/>
      <c r="K387" s="146"/>
      <c r="L387" s="146"/>
      <c r="M387" s="146"/>
      <c r="N387" s="146"/>
    </row>
    <row r="388">
      <c r="A388" s="146"/>
      <c r="B388" s="127"/>
      <c r="C388" s="146"/>
      <c r="D388" s="146"/>
      <c r="E388" s="146"/>
      <c r="F388" s="146"/>
      <c r="G388" s="146"/>
      <c r="H388" s="146"/>
      <c r="I388" s="146"/>
      <c r="J388" s="146"/>
      <c r="K388" s="146"/>
      <c r="L388" s="146"/>
      <c r="M388" s="146"/>
      <c r="N388" s="146"/>
    </row>
    <row r="389">
      <c r="A389" s="146"/>
      <c r="B389" s="127"/>
      <c r="C389" s="146"/>
      <c r="D389" s="146"/>
      <c r="E389" s="146"/>
      <c r="F389" s="146"/>
      <c r="G389" s="146"/>
      <c r="H389" s="146"/>
      <c r="I389" s="146"/>
      <c r="J389" s="146"/>
      <c r="K389" s="146"/>
      <c r="L389" s="146"/>
      <c r="M389" s="146"/>
      <c r="N389" s="146"/>
    </row>
    <row r="390">
      <c r="A390" s="146"/>
      <c r="B390" s="127"/>
      <c r="C390" s="146"/>
      <c r="D390" s="146"/>
      <c r="E390" s="146"/>
      <c r="F390" s="146"/>
      <c r="G390" s="146"/>
      <c r="H390" s="146"/>
      <c r="I390" s="146"/>
      <c r="J390" s="146"/>
      <c r="K390" s="146"/>
      <c r="L390" s="146"/>
      <c r="M390" s="146"/>
      <c r="N390" s="146"/>
    </row>
    <row r="391">
      <c r="A391" s="146"/>
      <c r="B391" s="127"/>
      <c r="C391" s="146"/>
      <c r="D391" s="146"/>
      <c r="E391" s="146"/>
      <c r="F391" s="146"/>
      <c r="G391" s="146"/>
      <c r="H391" s="146"/>
      <c r="I391" s="146"/>
      <c r="J391" s="146"/>
      <c r="K391" s="146"/>
      <c r="L391" s="146"/>
      <c r="M391" s="146"/>
      <c r="N391" s="146"/>
    </row>
    <row r="392">
      <c r="A392" s="146"/>
      <c r="B392" s="127"/>
      <c r="C392" s="146"/>
      <c r="D392" s="146"/>
      <c r="E392" s="146"/>
      <c r="F392" s="146"/>
      <c r="G392" s="146"/>
      <c r="H392" s="146"/>
      <c r="I392" s="146"/>
      <c r="J392" s="146"/>
      <c r="K392" s="146"/>
      <c r="L392" s="146"/>
      <c r="M392" s="146"/>
      <c r="N392" s="146"/>
    </row>
    <row r="393">
      <c r="A393" s="146"/>
      <c r="B393" s="127"/>
      <c r="C393" s="146"/>
      <c r="D393" s="146"/>
      <c r="E393" s="146"/>
      <c r="F393" s="146"/>
      <c r="G393" s="146"/>
      <c r="H393" s="146"/>
      <c r="I393" s="146"/>
      <c r="J393" s="146"/>
      <c r="K393" s="146"/>
      <c r="L393" s="146"/>
      <c r="M393" s="146"/>
      <c r="N393" s="146"/>
    </row>
    <row r="394">
      <c r="A394" s="146"/>
      <c r="B394" s="127"/>
      <c r="C394" s="146"/>
      <c r="D394" s="146"/>
      <c r="E394" s="146"/>
      <c r="F394" s="146"/>
      <c r="G394" s="146"/>
      <c r="H394" s="146"/>
      <c r="I394" s="146"/>
      <c r="J394" s="146"/>
      <c r="K394" s="146"/>
      <c r="L394" s="146"/>
      <c r="M394" s="146"/>
      <c r="N394" s="146"/>
    </row>
    <row r="395">
      <c r="A395" s="146"/>
      <c r="B395" s="127"/>
      <c r="C395" s="146"/>
      <c r="D395" s="146"/>
      <c r="E395" s="146"/>
      <c r="F395" s="146"/>
      <c r="G395" s="146"/>
      <c r="H395" s="146"/>
      <c r="I395" s="146"/>
      <c r="J395" s="146"/>
      <c r="K395" s="146"/>
      <c r="L395" s="146"/>
      <c r="M395" s="146"/>
      <c r="N395" s="146"/>
    </row>
    <row r="396">
      <c r="A396" s="146"/>
      <c r="B396" s="127"/>
      <c r="C396" s="146"/>
      <c r="D396" s="146"/>
      <c r="E396" s="146"/>
      <c r="F396" s="146"/>
      <c r="G396" s="146"/>
      <c r="H396" s="146"/>
      <c r="I396" s="146"/>
      <c r="J396" s="146"/>
      <c r="K396" s="146"/>
      <c r="L396" s="146"/>
      <c r="M396" s="146"/>
      <c r="N396" s="146"/>
    </row>
    <row r="397">
      <c r="A397" s="146"/>
      <c r="B397" s="127"/>
      <c r="C397" s="146"/>
      <c r="D397" s="146"/>
      <c r="E397" s="146"/>
      <c r="F397" s="146"/>
      <c r="G397" s="146"/>
      <c r="H397" s="146"/>
      <c r="I397" s="146"/>
      <c r="J397" s="146"/>
      <c r="K397" s="146"/>
      <c r="L397" s="146"/>
      <c r="M397" s="146"/>
      <c r="N397" s="146"/>
    </row>
    <row r="398">
      <c r="A398" s="146"/>
      <c r="B398" s="127"/>
      <c r="C398" s="146"/>
      <c r="D398" s="146"/>
      <c r="E398" s="146"/>
      <c r="F398" s="146"/>
      <c r="G398" s="146"/>
      <c r="H398" s="146"/>
      <c r="I398" s="146"/>
      <c r="J398" s="146"/>
      <c r="K398" s="146"/>
      <c r="L398" s="146"/>
      <c r="M398" s="146"/>
      <c r="N398" s="146"/>
    </row>
    <row r="399">
      <c r="A399" s="146"/>
      <c r="B399" s="127"/>
      <c r="C399" s="146"/>
      <c r="D399" s="146"/>
      <c r="E399" s="146"/>
      <c r="F399" s="146"/>
      <c r="G399" s="146"/>
      <c r="H399" s="146"/>
      <c r="I399" s="146"/>
      <c r="J399" s="146"/>
      <c r="K399" s="146"/>
      <c r="L399" s="146"/>
      <c r="M399" s="146"/>
      <c r="N399" s="146"/>
    </row>
    <row r="400">
      <c r="A400" s="146"/>
      <c r="B400" s="127"/>
      <c r="C400" s="146"/>
      <c r="D400" s="146"/>
      <c r="E400" s="146"/>
      <c r="F400" s="146"/>
      <c r="G400" s="146"/>
      <c r="H400" s="146"/>
      <c r="I400" s="146"/>
      <c r="J400" s="146"/>
      <c r="K400" s="146"/>
      <c r="L400" s="146"/>
      <c r="M400" s="146"/>
      <c r="N400" s="146"/>
    </row>
    <row r="401">
      <c r="A401" s="146"/>
      <c r="B401" s="127"/>
      <c r="C401" s="146"/>
      <c r="D401" s="146"/>
      <c r="E401" s="146"/>
      <c r="F401" s="146"/>
      <c r="G401" s="146"/>
      <c r="H401" s="146"/>
      <c r="I401" s="146"/>
      <c r="J401" s="146"/>
      <c r="K401" s="146"/>
      <c r="L401" s="146"/>
      <c r="M401" s="146"/>
      <c r="N401" s="146"/>
    </row>
    <row r="402">
      <c r="A402" s="146"/>
      <c r="B402" s="127"/>
      <c r="C402" s="146"/>
      <c r="D402" s="146"/>
      <c r="E402" s="146"/>
      <c r="F402" s="146"/>
      <c r="G402" s="146"/>
      <c r="H402" s="146"/>
      <c r="I402" s="146"/>
      <c r="J402" s="146"/>
      <c r="K402" s="146"/>
      <c r="L402" s="146"/>
      <c r="M402" s="146"/>
      <c r="N402" s="146"/>
    </row>
    <row r="403">
      <c r="A403" s="146"/>
      <c r="B403" s="127"/>
      <c r="C403" s="146"/>
      <c r="D403" s="146"/>
      <c r="E403" s="146"/>
      <c r="F403" s="146"/>
      <c r="G403" s="146"/>
      <c r="H403" s="146"/>
      <c r="I403" s="146"/>
      <c r="J403" s="146"/>
      <c r="K403" s="146"/>
      <c r="L403" s="146"/>
      <c r="M403" s="146"/>
      <c r="N403" s="146"/>
    </row>
    <row r="404">
      <c r="A404" s="146"/>
      <c r="B404" s="127"/>
      <c r="C404" s="146"/>
      <c r="D404" s="146"/>
      <c r="E404" s="146"/>
      <c r="F404" s="146"/>
      <c r="G404" s="146"/>
      <c r="H404" s="146"/>
      <c r="I404" s="146"/>
      <c r="J404" s="146"/>
      <c r="K404" s="146"/>
      <c r="L404" s="146"/>
      <c r="M404" s="146"/>
      <c r="N404" s="146"/>
    </row>
    <row r="405">
      <c r="A405" s="146"/>
      <c r="B405" s="127"/>
      <c r="C405" s="146"/>
      <c r="D405" s="146"/>
      <c r="E405" s="146"/>
      <c r="F405" s="146"/>
      <c r="G405" s="146"/>
      <c r="H405" s="146"/>
      <c r="I405" s="146"/>
      <c r="J405" s="146"/>
      <c r="K405" s="146"/>
      <c r="L405" s="146"/>
      <c r="M405" s="146"/>
      <c r="N405" s="146"/>
    </row>
    <row r="406">
      <c r="A406" s="146"/>
      <c r="B406" s="127"/>
      <c r="C406" s="146"/>
      <c r="D406" s="146"/>
      <c r="E406" s="146"/>
      <c r="F406" s="146"/>
      <c r="G406" s="146"/>
      <c r="H406" s="146"/>
      <c r="I406" s="146"/>
      <c r="J406" s="146"/>
      <c r="K406" s="146"/>
      <c r="L406" s="146"/>
      <c r="M406" s="146"/>
      <c r="N406" s="146"/>
    </row>
    <row r="407">
      <c r="A407" s="146"/>
      <c r="B407" s="127"/>
      <c r="C407" s="146"/>
      <c r="D407" s="146"/>
      <c r="E407" s="146"/>
      <c r="F407" s="146"/>
      <c r="G407" s="146"/>
      <c r="H407" s="146"/>
      <c r="I407" s="146"/>
      <c r="J407" s="146"/>
      <c r="K407" s="146"/>
      <c r="L407" s="146"/>
      <c r="M407" s="146"/>
      <c r="N407" s="146"/>
    </row>
    <row r="408">
      <c r="A408" s="146"/>
      <c r="B408" s="127"/>
      <c r="C408" s="146"/>
      <c r="D408" s="146"/>
      <c r="E408" s="146"/>
      <c r="F408" s="146"/>
      <c r="G408" s="146"/>
      <c r="H408" s="146"/>
      <c r="I408" s="146"/>
      <c r="J408" s="146"/>
      <c r="K408" s="146"/>
      <c r="L408" s="146"/>
      <c r="M408" s="146"/>
      <c r="N408" s="146"/>
    </row>
    <row r="409">
      <c r="A409" s="146"/>
      <c r="B409" s="127"/>
      <c r="C409" s="146"/>
      <c r="D409" s="146"/>
      <c r="E409" s="146"/>
      <c r="F409" s="146"/>
      <c r="G409" s="146"/>
      <c r="H409" s="146"/>
      <c r="I409" s="146"/>
      <c r="J409" s="146"/>
      <c r="K409" s="146"/>
      <c r="L409" s="146"/>
      <c r="M409" s="146"/>
      <c r="N409" s="146"/>
    </row>
    <row r="410">
      <c r="A410" s="146"/>
      <c r="B410" s="127"/>
      <c r="C410" s="146"/>
      <c r="D410" s="146"/>
      <c r="E410" s="146"/>
      <c r="F410" s="146"/>
      <c r="G410" s="146"/>
      <c r="H410" s="146"/>
      <c r="I410" s="146"/>
      <c r="J410" s="146"/>
      <c r="K410" s="146"/>
      <c r="L410" s="146"/>
      <c r="M410" s="146"/>
      <c r="N410" s="146"/>
    </row>
    <row r="411">
      <c r="A411" s="146"/>
      <c r="B411" s="127"/>
      <c r="C411" s="146"/>
      <c r="D411" s="146"/>
      <c r="E411" s="146"/>
      <c r="F411" s="146"/>
      <c r="G411" s="146"/>
      <c r="H411" s="146"/>
      <c r="I411" s="146"/>
      <c r="J411" s="146"/>
      <c r="K411" s="146"/>
      <c r="L411" s="146"/>
      <c r="M411" s="146"/>
      <c r="N411" s="146"/>
    </row>
    <row r="412">
      <c r="A412" s="146"/>
      <c r="B412" s="127"/>
      <c r="C412" s="146"/>
      <c r="D412" s="146"/>
      <c r="E412" s="146"/>
      <c r="F412" s="146"/>
      <c r="G412" s="146"/>
      <c r="H412" s="146"/>
      <c r="I412" s="146"/>
      <c r="J412" s="146"/>
      <c r="K412" s="146"/>
      <c r="L412" s="146"/>
      <c r="M412" s="146"/>
      <c r="N412" s="146"/>
    </row>
    <row r="413">
      <c r="A413" s="146"/>
      <c r="B413" s="127"/>
      <c r="C413" s="146"/>
      <c r="D413" s="146"/>
      <c r="E413" s="146"/>
      <c r="F413" s="146"/>
      <c r="G413" s="146"/>
      <c r="H413" s="146"/>
      <c r="I413" s="146"/>
      <c r="J413" s="146"/>
      <c r="K413" s="146"/>
      <c r="L413" s="146"/>
      <c r="M413" s="146"/>
      <c r="N413" s="146"/>
    </row>
    <row r="414">
      <c r="A414" s="146"/>
      <c r="B414" s="127"/>
      <c r="C414" s="146"/>
      <c r="D414" s="146"/>
      <c r="E414" s="146"/>
      <c r="F414" s="146"/>
      <c r="G414" s="146"/>
      <c r="H414" s="146"/>
      <c r="I414" s="146"/>
      <c r="J414" s="146"/>
      <c r="K414" s="146"/>
      <c r="L414" s="146"/>
      <c r="M414" s="146"/>
      <c r="N414" s="146"/>
    </row>
    <row r="415">
      <c r="A415" s="146"/>
      <c r="B415" s="127"/>
      <c r="C415" s="146"/>
      <c r="D415" s="146"/>
      <c r="E415" s="146"/>
      <c r="F415" s="146"/>
      <c r="G415" s="146"/>
      <c r="H415" s="146"/>
      <c r="I415" s="146"/>
      <c r="J415" s="146"/>
      <c r="K415" s="146"/>
      <c r="L415" s="146"/>
      <c r="M415" s="146"/>
      <c r="N415" s="146"/>
    </row>
    <row r="416">
      <c r="A416" s="146"/>
      <c r="B416" s="127"/>
      <c r="C416" s="146"/>
      <c r="D416" s="146"/>
      <c r="E416" s="146"/>
      <c r="F416" s="146"/>
      <c r="G416" s="146"/>
      <c r="H416" s="146"/>
      <c r="I416" s="146"/>
      <c r="J416" s="146"/>
      <c r="K416" s="146"/>
      <c r="L416" s="146"/>
      <c r="M416" s="146"/>
      <c r="N416" s="146"/>
    </row>
    <row r="417">
      <c r="A417" s="146"/>
      <c r="B417" s="127"/>
      <c r="C417" s="146"/>
      <c r="D417" s="146"/>
      <c r="E417" s="146"/>
      <c r="F417" s="146"/>
      <c r="G417" s="146"/>
      <c r="H417" s="146"/>
      <c r="I417" s="146"/>
      <c r="J417" s="146"/>
      <c r="K417" s="146"/>
      <c r="L417" s="146"/>
      <c r="M417" s="146"/>
      <c r="N417" s="146"/>
    </row>
    <row r="418">
      <c r="A418" s="146"/>
      <c r="B418" s="127"/>
      <c r="C418" s="146"/>
      <c r="D418" s="146"/>
      <c r="E418" s="146"/>
      <c r="F418" s="146"/>
      <c r="G418" s="146"/>
      <c r="H418" s="146"/>
      <c r="I418" s="146"/>
      <c r="J418" s="146"/>
      <c r="K418" s="146"/>
      <c r="L418" s="146"/>
      <c r="M418" s="146"/>
      <c r="N418" s="146"/>
    </row>
    <row r="419">
      <c r="A419" s="146"/>
      <c r="B419" s="127"/>
      <c r="C419" s="146"/>
      <c r="D419" s="146"/>
      <c r="E419" s="146"/>
      <c r="F419" s="146"/>
      <c r="G419" s="146"/>
      <c r="H419" s="146"/>
      <c r="I419" s="146"/>
      <c r="J419" s="146"/>
      <c r="K419" s="146"/>
      <c r="L419" s="146"/>
      <c r="M419" s="146"/>
      <c r="N419" s="146"/>
    </row>
    <row r="420">
      <c r="A420" s="146"/>
      <c r="B420" s="127"/>
      <c r="C420" s="146"/>
      <c r="D420" s="146"/>
      <c r="E420" s="146"/>
      <c r="F420" s="146"/>
      <c r="G420" s="146"/>
      <c r="H420" s="146"/>
      <c r="I420" s="146"/>
      <c r="J420" s="146"/>
      <c r="K420" s="146"/>
      <c r="L420" s="146"/>
      <c r="M420" s="146"/>
      <c r="N420" s="146"/>
    </row>
    <row r="421">
      <c r="A421" s="146"/>
      <c r="B421" s="127"/>
      <c r="C421" s="146"/>
      <c r="D421" s="146"/>
      <c r="E421" s="146"/>
      <c r="F421" s="146"/>
      <c r="G421" s="146"/>
      <c r="H421" s="146"/>
      <c r="I421" s="146"/>
      <c r="J421" s="146"/>
      <c r="K421" s="146"/>
      <c r="L421" s="146"/>
      <c r="M421" s="146"/>
      <c r="N421" s="146"/>
    </row>
    <row r="422">
      <c r="A422" s="146"/>
      <c r="B422" s="127"/>
      <c r="C422" s="146"/>
      <c r="D422" s="146"/>
      <c r="E422" s="146"/>
      <c r="F422" s="146"/>
      <c r="G422" s="146"/>
      <c r="H422" s="146"/>
      <c r="I422" s="146"/>
      <c r="J422" s="146"/>
      <c r="K422" s="146"/>
      <c r="L422" s="146"/>
      <c r="M422" s="146"/>
      <c r="N422" s="146"/>
    </row>
    <row r="423">
      <c r="A423" s="146"/>
      <c r="B423" s="127"/>
      <c r="C423" s="146"/>
      <c r="D423" s="146"/>
      <c r="E423" s="146"/>
      <c r="F423" s="146"/>
      <c r="G423" s="146"/>
      <c r="H423" s="146"/>
      <c r="I423" s="146"/>
      <c r="J423" s="146"/>
      <c r="K423" s="146"/>
      <c r="L423" s="146"/>
      <c r="M423" s="146"/>
      <c r="N423" s="146"/>
    </row>
    <row r="424">
      <c r="A424" s="146"/>
      <c r="B424" s="127"/>
      <c r="C424" s="146"/>
      <c r="D424" s="146"/>
      <c r="E424" s="146"/>
      <c r="F424" s="146"/>
      <c r="G424" s="146"/>
      <c r="H424" s="146"/>
      <c r="I424" s="146"/>
      <c r="J424" s="146"/>
      <c r="K424" s="146"/>
      <c r="L424" s="146"/>
      <c r="M424" s="146"/>
      <c r="N424" s="146"/>
    </row>
    <row r="425">
      <c r="A425" s="146"/>
      <c r="B425" s="127"/>
      <c r="C425" s="146"/>
      <c r="D425" s="146"/>
      <c r="E425" s="146"/>
      <c r="F425" s="146"/>
      <c r="G425" s="146"/>
      <c r="H425" s="146"/>
      <c r="I425" s="146"/>
      <c r="J425" s="146"/>
      <c r="K425" s="146"/>
      <c r="L425" s="146"/>
      <c r="M425" s="146"/>
      <c r="N425" s="146"/>
    </row>
    <row r="426">
      <c r="A426" s="146"/>
      <c r="B426" s="127"/>
      <c r="C426" s="146"/>
      <c r="D426" s="146"/>
      <c r="E426" s="146"/>
      <c r="F426" s="146"/>
      <c r="G426" s="146"/>
      <c r="H426" s="146"/>
      <c r="I426" s="146"/>
      <c r="J426" s="146"/>
      <c r="K426" s="146"/>
      <c r="L426" s="146"/>
      <c r="M426" s="146"/>
      <c r="N426" s="146"/>
    </row>
    <row r="427">
      <c r="A427" s="146"/>
      <c r="B427" s="127"/>
      <c r="C427" s="146"/>
      <c r="D427" s="146"/>
      <c r="E427" s="146"/>
      <c r="F427" s="146"/>
      <c r="G427" s="146"/>
      <c r="H427" s="146"/>
      <c r="I427" s="146"/>
      <c r="J427" s="146"/>
      <c r="K427" s="146"/>
      <c r="L427" s="146"/>
      <c r="M427" s="146"/>
      <c r="N427" s="146"/>
    </row>
    <row r="428">
      <c r="A428" s="146"/>
      <c r="B428" s="127"/>
      <c r="C428" s="146"/>
      <c r="D428" s="146"/>
      <c r="E428" s="146"/>
      <c r="F428" s="146"/>
      <c r="G428" s="146"/>
      <c r="H428" s="146"/>
      <c r="I428" s="146"/>
      <c r="J428" s="146"/>
      <c r="K428" s="146"/>
      <c r="L428" s="146"/>
      <c r="M428" s="146"/>
      <c r="N428" s="146"/>
    </row>
    <row r="429">
      <c r="A429" s="146"/>
      <c r="B429" s="127"/>
      <c r="C429" s="146"/>
      <c r="D429" s="146"/>
      <c r="E429" s="146"/>
      <c r="F429" s="146"/>
      <c r="G429" s="146"/>
      <c r="H429" s="146"/>
      <c r="I429" s="146"/>
      <c r="J429" s="146"/>
      <c r="K429" s="146"/>
      <c r="L429" s="146"/>
      <c r="M429" s="146"/>
      <c r="N429" s="146"/>
    </row>
    <row r="430">
      <c r="A430" s="146"/>
      <c r="B430" s="127"/>
      <c r="C430" s="146"/>
      <c r="D430" s="146"/>
      <c r="E430" s="146"/>
      <c r="F430" s="146"/>
      <c r="G430" s="146"/>
      <c r="H430" s="146"/>
      <c r="I430" s="146"/>
      <c r="J430" s="146"/>
      <c r="K430" s="146"/>
      <c r="L430" s="146"/>
      <c r="M430" s="146"/>
      <c r="N430" s="146"/>
    </row>
    <row r="431">
      <c r="A431" s="146"/>
      <c r="B431" s="127"/>
      <c r="C431" s="146"/>
      <c r="D431" s="146"/>
      <c r="E431" s="146"/>
      <c r="F431" s="146"/>
      <c r="G431" s="146"/>
      <c r="H431" s="146"/>
      <c r="I431" s="146"/>
      <c r="J431" s="146"/>
      <c r="K431" s="146"/>
      <c r="L431" s="146"/>
      <c r="M431" s="146"/>
      <c r="N431" s="146"/>
    </row>
    <row r="432">
      <c r="A432" s="146"/>
      <c r="B432" s="127"/>
      <c r="C432" s="146"/>
      <c r="D432" s="146"/>
      <c r="E432" s="146"/>
      <c r="F432" s="146"/>
      <c r="G432" s="146"/>
      <c r="H432" s="146"/>
      <c r="I432" s="146"/>
      <c r="J432" s="146"/>
      <c r="K432" s="146"/>
      <c r="L432" s="146"/>
      <c r="M432" s="146"/>
      <c r="N432" s="146"/>
    </row>
    <row r="433">
      <c r="A433" s="146"/>
      <c r="B433" s="127"/>
      <c r="C433" s="146"/>
      <c r="D433" s="146"/>
      <c r="E433" s="146"/>
      <c r="F433" s="146"/>
      <c r="G433" s="146"/>
      <c r="H433" s="146"/>
      <c r="I433" s="146"/>
      <c r="J433" s="146"/>
      <c r="K433" s="146"/>
      <c r="L433" s="146"/>
      <c r="M433" s="146"/>
      <c r="N433" s="146"/>
    </row>
    <row r="434">
      <c r="A434" s="146"/>
      <c r="B434" s="127"/>
      <c r="C434" s="146"/>
      <c r="D434" s="146"/>
      <c r="E434" s="146"/>
      <c r="F434" s="146"/>
      <c r="G434" s="146"/>
      <c r="H434" s="146"/>
      <c r="I434" s="146"/>
      <c r="J434" s="146"/>
      <c r="K434" s="146"/>
      <c r="L434" s="146"/>
      <c r="M434" s="146"/>
      <c r="N434" s="146"/>
    </row>
    <row r="435">
      <c r="A435" s="146"/>
      <c r="B435" s="127"/>
      <c r="C435" s="146"/>
      <c r="D435" s="146"/>
      <c r="E435" s="146"/>
      <c r="F435" s="146"/>
      <c r="G435" s="146"/>
      <c r="H435" s="146"/>
      <c r="I435" s="146"/>
      <c r="J435" s="146"/>
      <c r="K435" s="146"/>
      <c r="L435" s="146"/>
      <c r="M435" s="146"/>
      <c r="N435" s="146"/>
    </row>
    <row r="436">
      <c r="A436" s="146"/>
      <c r="B436" s="127"/>
      <c r="C436" s="146"/>
      <c r="D436" s="146"/>
      <c r="E436" s="146"/>
      <c r="F436" s="146"/>
      <c r="G436" s="146"/>
      <c r="H436" s="146"/>
      <c r="I436" s="146"/>
      <c r="J436" s="146"/>
      <c r="K436" s="146"/>
      <c r="L436" s="146"/>
      <c r="M436" s="146"/>
      <c r="N436" s="146"/>
    </row>
    <row r="437">
      <c r="A437" s="146"/>
      <c r="B437" s="127"/>
      <c r="C437" s="146"/>
      <c r="D437" s="146"/>
      <c r="E437" s="146"/>
      <c r="F437" s="146"/>
      <c r="G437" s="146"/>
      <c r="H437" s="146"/>
      <c r="I437" s="146"/>
      <c r="J437" s="146"/>
      <c r="K437" s="146"/>
      <c r="L437" s="146"/>
      <c r="M437" s="146"/>
      <c r="N437" s="146"/>
    </row>
    <row r="438">
      <c r="A438" s="146"/>
      <c r="B438" s="127"/>
      <c r="C438" s="146"/>
      <c r="D438" s="146"/>
      <c r="E438" s="146"/>
      <c r="F438" s="146"/>
      <c r="G438" s="146"/>
      <c r="H438" s="146"/>
      <c r="I438" s="146"/>
      <c r="J438" s="146"/>
      <c r="K438" s="146"/>
      <c r="L438" s="146"/>
      <c r="M438" s="146"/>
      <c r="N438" s="146"/>
    </row>
    <row r="439">
      <c r="A439" s="146"/>
      <c r="B439" s="127"/>
      <c r="C439" s="146"/>
      <c r="D439" s="146"/>
      <c r="E439" s="146"/>
      <c r="F439" s="146"/>
      <c r="G439" s="146"/>
      <c r="H439" s="146"/>
      <c r="I439" s="146"/>
      <c r="J439" s="146"/>
      <c r="K439" s="146"/>
      <c r="L439" s="146"/>
      <c r="M439" s="146"/>
      <c r="N439" s="146"/>
    </row>
    <row r="440">
      <c r="A440" s="146"/>
      <c r="B440" s="127"/>
      <c r="C440" s="146"/>
      <c r="D440" s="146"/>
      <c r="E440" s="146"/>
      <c r="F440" s="146"/>
      <c r="G440" s="146"/>
      <c r="H440" s="146"/>
      <c r="I440" s="146"/>
      <c r="J440" s="146"/>
      <c r="K440" s="146"/>
      <c r="L440" s="146"/>
      <c r="M440" s="146"/>
      <c r="N440" s="146"/>
    </row>
    <row r="441">
      <c r="A441" s="146"/>
      <c r="B441" s="127"/>
      <c r="C441" s="146"/>
      <c r="D441" s="146"/>
      <c r="E441" s="146"/>
      <c r="F441" s="146"/>
      <c r="G441" s="146"/>
      <c r="H441" s="146"/>
      <c r="I441" s="146"/>
      <c r="J441" s="146"/>
      <c r="K441" s="146"/>
      <c r="L441" s="146"/>
      <c r="M441" s="146"/>
      <c r="N441" s="146"/>
    </row>
    <row r="442">
      <c r="A442" s="146"/>
      <c r="B442" s="127"/>
      <c r="C442" s="146"/>
      <c r="D442" s="146"/>
      <c r="E442" s="146"/>
      <c r="F442" s="146"/>
      <c r="G442" s="146"/>
      <c r="H442" s="146"/>
      <c r="I442" s="146"/>
      <c r="J442" s="146"/>
      <c r="K442" s="146"/>
      <c r="L442" s="146"/>
      <c r="M442" s="146"/>
      <c r="N442" s="146"/>
    </row>
    <row r="443">
      <c r="A443" s="146"/>
      <c r="B443" s="127"/>
      <c r="C443" s="146"/>
      <c r="D443" s="146"/>
      <c r="E443" s="146"/>
      <c r="F443" s="146"/>
      <c r="G443" s="146"/>
      <c r="H443" s="146"/>
      <c r="I443" s="146"/>
      <c r="J443" s="146"/>
      <c r="K443" s="146"/>
      <c r="L443" s="146"/>
      <c r="M443" s="146"/>
      <c r="N443" s="146"/>
    </row>
    <row r="444">
      <c r="A444" s="146"/>
      <c r="B444" s="127"/>
      <c r="C444" s="146"/>
      <c r="D444" s="146"/>
      <c r="E444" s="146"/>
      <c r="F444" s="146"/>
      <c r="G444" s="146"/>
      <c r="H444" s="146"/>
      <c r="I444" s="146"/>
      <c r="J444" s="146"/>
      <c r="K444" s="146"/>
      <c r="L444" s="146"/>
      <c r="M444" s="146"/>
      <c r="N444" s="146"/>
    </row>
    <row r="445">
      <c r="A445" s="146"/>
      <c r="B445" s="127"/>
      <c r="C445" s="146"/>
      <c r="D445" s="146"/>
      <c r="E445" s="146"/>
      <c r="F445" s="146"/>
      <c r="G445" s="146"/>
      <c r="H445" s="146"/>
      <c r="I445" s="146"/>
      <c r="J445" s="146"/>
      <c r="K445" s="146"/>
      <c r="L445" s="146"/>
      <c r="M445" s="146"/>
      <c r="N445" s="146"/>
    </row>
    <row r="446">
      <c r="A446" s="146"/>
      <c r="B446" s="127"/>
      <c r="C446" s="146"/>
      <c r="D446" s="146"/>
      <c r="E446" s="146"/>
      <c r="F446" s="146"/>
      <c r="G446" s="146"/>
      <c r="H446" s="146"/>
      <c r="I446" s="146"/>
      <c r="J446" s="146"/>
      <c r="K446" s="146"/>
      <c r="L446" s="146"/>
      <c r="M446" s="146"/>
      <c r="N446" s="146"/>
    </row>
    <row r="447">
      <c r="A447" s="146"/>
      <c r="B447" s="127"/>
      <c r="C447" s="146"/>
      <c r="D447" s="146"/>
      <c r="E447" s="146"/>
      <c r="F447" s="146"/>
      <c r="G447" s="146"/>
      <c r="H447" s="146"/>
      <c r="I447" s="146"/>
      <c r="J447" s="146"/>
      <c r="K447" s="146"/>
      <c r="L447" s="146"/>
      <c r="M447" s="146"/>
      <c r="N447" s="146"/>
    </row>
    <row r="448">
      <c r="A448" s="146"/>
      <c r="B448" s="127"/>
      <c r="C448" s="146"/>
      <c r="D448" s="146"/>
      <c r="E448" s="146"/>
      <c r="F448" s="146"/>
      <c r="G448" s="146"/>
      <c r="H448" s="146"/>
      <c r="I448" s="146"/>
      <c r="J448" s="146"/>
      <c r="K448" s="146"/>
      <c r="L448" s="146"/>
      <c r="M448" s="146"/>
      <c r="N448" s="146"/>
    </row>
    <row r="449">
      <c r="A449" s="146"/>
      <c r="B449" s="127"/>
      <c r="C449" s="146"/>
      <c r="D449" s="146"/>
      <c r="E449" s="146"/>
      <c r="F449" s="146"/>
      <c r="G449" s="146"/>
      <c r="H449" s="146"/>
      <c r="I449" s="146"/>
      <c r="J449" s="146"/>
      <c r="K449" s="146"/>
      <c r="L449" s="146"/>
      <c r="M449" s="146"/>
      <c r="N449" s="146"/>
    </row>
    <row r="450">
      <c r="A450" s="146"/>
      <c r="B450" s="127"/>
      <c r="C450" s="146"/>
      <c r="D450" s="146"/>
      <c r="E450" s="146"/>
      <c r="F450" s="146"/>
      <c r="G450" s="146"/>
      <c r="H450" s="146"/>
      <c r="I450" s="146"/>
      <c r="J450" s="146"/>
      <c r="K450" s="146"/>
      <c r="L450" s="146"/>
      <c r="M450" s="146"/>
      <c r="N450" s="146"/>
    </row>
    <row r="451">
      <c r="A451" s="146"/>
      <c r="B451" s="127"/>
      <c r="C451" s="146"/>
      <c r="D451" s="146"/>
      <c r="E451" s="146"/>
      <c r="F451" s="146"/>
      <c r="G451" s="146"/>
      <c r="H451" s="146"/>
      <c r="I451" s="146"/>
      <c r="J451" s="146"/>
      <c r="K451" s="146"/>
      <c r="L451" s="146"/>
      <c r="M451" s="146"/>
      <c r="N451" s="146"/>
    </row>
    <row r="452">
      <c r="A452" s="146"/>
      <c r="B452" s="127"/>
      <c r="C452" s="146"/>
      <c r="D452" s="146"/>
      <c r="E452" s="146"/>
      <c r="F452" s="146"/>
      <c r="G452" s="146"/>
      <c r="H452" s="146"/>
      <c r="I452" s="146"/>
      <c r="J452" s="146"/>
      <c r="K452" s="146"/>
      <c r="L452" s="146"/>
      <c r="M452" s="146"/>
      <c r="N452" s="146"/>
    </row>
    <row r="453">
      <c r="A453" s="146"/>
      <c r="B453" s="127"/>
      <c r="C453" s="146"/>
      <c r="D453" s="146"/>
      <c r="E453" s="146"/>
      <c r="F453" s="146"/>
      <c r="G453" s="146"/>
      <c r="H453" s="146"/>
      <c r="I453" s="146"/>
      <c r="J453" s="146"/>
      <c r="K453" s="146"/>
      <c r="L453" s="146"/>
      <c r="M453" s="146"/>
      <c r="N453" s="146"/>
    </row>
    <row r="454">
      <c r="A454" s="146"/>
      <c r="B454" s="127"/>
      <c r="C454" s="146"/>
      <c r="D454" s="146"/>
      <c r="E454" s="146"/>
      <c r="F454" s="146"/>
      <c r="G454" s="146"/>
      <c r="H454" s="146"/>
      <c r="I454" s="146"/>
      <c r="J454" s="146"/>
      <c r="K454" s="146"/>
      <c r="L454" s="146"/>
      <c r="M454" s="146"/>
      <c r="N454" s="146"/>
    </row>
    <row r="455">
      <c r="A455" s="146"/>
      <c r="B455" s="127"/>
      <c r="C455" s="146"/>
      <c r="D455" s="146"/>
      <c r="E455" s="146"/>
      <c r="F455" s="146"/>
      <c r="G455" s="146"/>
      <c r="H455" s="146"/>
      <c r="I455" s="146"/>
      <c r="J455" s="146"/>
      <c r="K455" s="146"/>
      <c r="L455" s="146"/>
      <c r="M455" s="146"/>
      <c r="N455" s="146"/>
    </row>
    <row r="456">
      <c r="A456" s="146"/>
      <c r="B456" s="127"/>
      <c r="C456" s="146"/>
      <c r="D456" s="146"/>
      <c r="E456" s="146"/>
      <c r="F456" s="146"/>
      <c r="G456" s="146"/>
      <c r="H456" s="146"/>
      <c r="I456" s="146"/>
      <c r="J456" s="146"/>
      <c r="K456" s="146"/>
      <c r="L456" s="146"/>
      <c r="M456" s="146"/>
      <c r="N456" s="146"/>
    </row>
    <row r="457">
      <c r="A457" s="146"/>
      <c r="B457" s="127"/>
      <c r="C457" s="146"/>
      <c r="D457" s="146"/>
      <c r="E457" s="146"/>
      <c r="F457" s="146"/>
      <c r="G457" s="146"/>
      <c r="H457" s="146"/>
      <c r="I457" s="146"/>
      <c r="J457" s="146"/>
      <c r="K457" s="146"/>
      <c r="L457" s="146"/>
      <c r="M457" s="146"/>
      <c r="N457" s="146"/>
    </row>
    <row r="458">
      <c r="A458" s="146"/>
      <c r="B458" s="127"/>
      <c r="C458" s="146"/>
      <c r="D458" s="146"/>
      <c r="E458" s="146"/>
      <c r="F458" s="146"/>
      <c r="G458" s="146"/>
      <c r="H458" s="146"/>
      <c r="I458" s="146"/>
      <c r="J458" s="146"/>
      <c r="K458" s="146"/>
      <c r="L458" s="146"/>
      <c r="M458" s="146"/>
      <c r="N458" s="146"/>
    </row>
    <row r="459">
      <c r="A459" s="146"/>
      <c r="B459" s="127"/>
      <c r="C459" s="146"/>
      <c r="D459" s="146"/>
      <c r="E459" s="146"/>
      <c r="F459" s="146"/>
      <c r="G459" s="146"/>
      <c r="H459" s="146"/>
      <c r="I459" s="146"/>
      <c r="J459" s="146"/>
      <c r="K459" s="146"/>
      <c r="L459" s="146"/>
      <c r="M459" s="146"/>
      <c r="N459" s="146"/>
    </row>
    <row r="460">
      <c r="A460" s="146"/>
      <c r="B460" s="127"/>
      <c r="C460" s="146"/>
      <c r="D460" s="146"/>
      <c r="E460" s="146"/>
      <c r="F460" s="146"/>
      <c r="G460" s="146"/>
      <c r="H460" s="146"/>
      <c r="I460" s="146"/>
      <c r="J460" s="146"/>
      <c r="K460" s="146"/>
      <c r="L460" s="146"/>
      <c r="M460" s="146"/>
      <c r="N460" s="146"/>
    </row>
    <row r="461">
      <c r="A461" s="146"/>
      <c r="B461" s="127"/>
      <c r="C461" s="146"/>
      <c r="D461" s="146"/>
      <c r="E461" s="146"/>
      <c r="F461" s="146"/>
      <c r="G461" s="146"/>
      <c r="H461" s="146"/>
      <c r="I461" s="146"/>
      <c r="J461" s="146"/>
      <c r="K461" s="146"/>
      <c r="L461" s="146"/>
      <c r="M461" s="146"/>
      <c r="N461" s="146"/>
    </row>
    <row r="462">
      <c r="A462" s="146"/>
      <c r="B462" s="127"/>
      <c r="C462" s="146"/>
      <c r="D462" s="146"/>
      <c r="E462" s="146"/>
      <c r="F462" s="146"/>
      <c r="G462" s="146"/>
      <c r="H462" s="146"/>
      <c r="I462" s="146"/>
      <c r="J462" s="146"/>
      <c r="K462" s="146"/>
      <c r="L462" s="146"/>
      <c r="M462" s="146"/>
      <c r="N462" s="146"/>
    </row>
    <row r="463">
      <c r="A463" s="146"/>
      <c r="B463" s="127"/>
      <c r="C463" s="146"/>
      <c r="D463" s="146"/>
      <c r="E463" s="146"/>
      <c r="F463" s="146"/>
      <c r="G463" s="146"/>
      <c r="H463" s="146"/>
      <c r="I463" s="146"/>
      <c r="J463" s="146"/>
      <c r="K463" s="146"/>
      <c r="L463" s="146"/>
      <c r="M463" s="146"/>
      <c r="N463" s="146"/>
    </row>
    <row r="464">
      <c r="A464" s="146"/>
      <c r="B464" s="127"/>
      <c r="C464" s="146"/>
      <c r="D464" s="146"/>
      <c r="E464" s="146"/>
      <c r="F464" s="146"/>
      <c r="G464" s="146"/>
      <c r="H464" s="146"/>
      <c r="I464" s="146"/>
      <c r="J464" s="146"/>
      <c r="K464" s="146"/>
      <c r="L464" s="146"/>
      <c r="M464" s="146"/>
      <c r="N464" s="146"/>
    </row>
    <row r="465">
      <c r="A465" s="146"/>
      <c r="B465" s="127"/>
      <c r="C465" s="146"/>
      <c r="D465" s="146"/>
      <c r="E465" s="146"/>
      <c r="F465" s="146"/>
      <c r="G465" s="146"/>
      <c r="H465" s="146"/>
      <c r="I465" s="146"/>
      <c r="J465" s="146"/>
      <c r="K465" s="146"/>
      <c r="L465" s="146"/>
      <c r="M465" s="146"/>
      <c r="N465" s="146"/>
    </row>
    <row r="466">
      <c r="A466" s="146"/>
      <c r="B466" s="127"/>
      <c r="C466" s="146"/>
      <c r="D466" s="146"/>
      <c r="E466" s="146"/>
      <c r="F466" s="146"/>
      <c r="G466" s="146"/>
      <c r="H466" s="146"/>
      <c r="I466" s="146"/>
      <c r="J466" s="146"/>
      <c r="K466" s="146"/>
      <c r="L466" s="146"/>
      <c r="M466" s="146"/>
      <c r="N466" s="146"/>
    </row>
    <row r="467">
      <c r="A467" s="146"/>
      <c r="B467" s="127"/>
      <c r="C467" s="146"/>
      <c r="D467" s="146"/>
      <c r="E467" s="146"/>
      <c r="F467" s="146"/>
      <c r="G467" s="146"/>
      <c r="H467" s="146"/>
      <c r="I467" s="146"/>
      <c r="J467" s="146"/>
      <c r="K467" s="146"/>
      <c r="L467" s="146"/>
      <c r="M467" s="146"/>
      <c r="N467" s="146"/>
    </row>
    <row r="468">
      <c r="A468" s="146"/>
      <c r="B468" s="127"/>
      <c r="C468" s="146"/>
      <c r="D468" s="146"/>
      <c r="E468" s="146"/>
      <c r="F468" s="146"/>
      <c r="G468" s="146"/>
      <c r="H468" s="146"/>
      <c r="I468" s="146"/>
      <c r="J468" s="146"/>
      <c r="K468" s="146"/>
      <c r="L468" s="146"/>
      <c r="M468" s="146"/>
      <c r="N468" s="146"/>
    </row>
    <row r="469">
      <c r="A469" s="146"/>
      <c r="B469" s="127"/>
      <c r="C469" s="146"/>
      <c r="D469" s="146"/>
      <c r="E469" s="146"/>
      <c r="F469" s="146"/>
      <c r="G469" s="146"/>
      <c r="H469" s="146"/>
      <c r="I469" s="146"/>
      <c r="J469" s="146"/>
      <c r="K469" s="146"/>
      <c r="L469" s="146"/>
      <c r="M469" s="146"/>
      <c r="N469" s="146"/>
    </row>
    <row r="470">
      <c r="A470" s="146"/>
      <c r="B470" s="127"/>
      <c r="C470" s="146"/>
      <c r="D470" s="146"/>
      <c r="E470" s="146"/>
      <c r="F470" s="146"/>
      <c r="G470" s="146"/>
      <c r="H470" s="146"/>
      <c r="I470" s="146"/>
      <c r="J470" s="146"/>
      <c r="K470" s="146"/>
      <c r="L470" s="146"/>
      <c r="M470" s="146"/>
      <c r="N470" s="146"/>
    </row>
    <row r="471">
      <c r="A471" s="146"/>
      <c r="B471" s="127"/>
      <c r="C471" s="146"/>
      <c r="D471" s="146"/>
      <c r="E471" s="146"/>
      <c r="F471" s="146"/>
      <c r="G471" s="146"/>
      <c r="H471" s="146"/>
      <c r="I471" s="146"/>
      <c r="J471" s="146"/>
      <c r="K471" s="146"/>
      <c r="L471" s="146"/>
      <c r="M471" s="146"/>
      <c r="N471" s="146"/>
    </row>
    <row r="472">
      <c r="A472" s="146"/>
      <c r="B472" s="127"/>
      <c r="C472" s="146"/>
      <c r="D472" s="146"/>
      <c r="E472" s="146"/>
      <c r="F472" s="146"/>
      <c r="G472" s="146"/>
      <c r="H472" s="146"/>
      <c r="I472" s="146"/>
      <c r="J472" s="146"/>
      <c r="K472" s="146"/>
      <c r="L472" s="146"/>
      <c r="M472" s="146"/>
      <c r="N472" s="146"/>
    </row>
    <row r="473">
      <c r="A473" s="146"/>
      <c r="B473" s="127"/>
      <c r="C473" s="146"/>
      <c r="D473" s="146"/>
      <c r="E473" s="146"/>
      <c r="F473" s="146"/>
      <c r="G473" s="146"/>
      <c r="H473" s="146"/>
      <c r="I473" s="146"/>
      <c r="J473" s="146"/>
      <c r="K473" s="146"/>
      <c r="L473" s="146"/>
      <c r="M473" s="146"/>
      <c r="N473" s="146"/>
    </row>
    <row r="474">
      <c r="A474" s="146"/>
      <c r="B474" s="127"/>
      <c r="C474" s="146"/>
      <c r="D474" s="146"/>
      <c r="E474" s="146"/>
      <c r="F474" s="146"/>
      <c r="G474" s="146"/>
      <c r="H474" s="146"/>
      <c r="I474" s="146"/>
      <c r="J474" s="146"/>
      <c r="K474" s="146"/>
      <c r="L474" s="146"/>
      <c r="M474" s="146"/>
      <c r="N474" s="146"/>
    </row>
    <row r="475">
      <c r="A475" s="146"/>
      <c r="B475" s="127"/>
      <c r="C475" s="146"/>
      <c r="D475" s="146"/>
      <c r="E475" s="146"/>
      <c r="F475" s="146"/>
      <c r="G475" s="146"/>
      <c r="H475" s="146"/>
      <c r="I475" s="146"/>
      <c r="J475" s="146"/>
      <c r="K475" s="146"/>
      <c r="L475" s="146"/>
      <c r="M475" s="146"/>
      <c r="N475" s="146"/>
    </row>
    <row r="476">
      <c r="A476" s="146"/>
      <c r="B476" s="127"/>
      <c r="C476" s="146"/>
      <c r="D476" s="146"/>
      <c r="E476" s="146"/>
      <c r="F476" s="146"/>
      <c r="G476" s="146"/>
      <c r="H476" s="146"/>
      <c r="I476" s="146"/>
      <c r="J476" s="146"/>
      <c r="K476" s="146"/>
      <c r="L476" s="146"/>
      <c r="M476" s="146"/>
      <c r="N476" s="146"/>
    </row>
    <row r="477">
      <c r="A477" s="146"/>
      <c r="B477" s="127"/>
      <c r="C477" s="146"/>
      <c r="D477" s="146"/>
      <c r="E477" s="146"/>
      <c r="F477" s="146"/>
      <c r="G477" s="146"/>
      <c r="H477" s="146"/>
      <c r="I477" s="146"/>
      <c r="J477" s="146"/>
      <c r="K477" s="146"/>
      <c r="L477" s="146"/>
      <c r="M477" s="146"/>
      <c r="N477" s="146"/>
    </row>
    <row r="478">
      <c r="A478" s="146"/>
      <c r="B478" s="127"/>
      <c r="C478" s="146"/>
      <c r="D478" s="146"/>
      <c r="E478" s="146"/>
      <c r="F478" s="146"/>
      <c r="G478" s="146"/>
      <c r="H478" s="146"/>
      <c r="I478" s="146"/>
      <c r="J478" s="146"/>
      <c r="K478" s="146"/>
      <c r="L478" s="146"/>
      <c r="M478" s="146"/>
      <c r="N478" s="146"/>
    </row>
    <row r="479">
      <c r="A479" s="146"/>
      <c r="B479" s="127"/>
      <c r="C479" s="146"/>
      <c r="D479" s="146"/>
      <c r="E479" s="146"/>
      <c r="F479" s="146"/>
      <c r="G479" s="146"/>
      <c r="H479" s="146"/>
      <c r="I479" s="146"/>
      <c r="J479" s="146"/>
      <c r="K479" s="146"/>
      <c r="L479" s="146"/>
      <c r="M479" s="146"/>
      <c r="N479" s="146"/>
    </row>
    <row r="480">
      <c r="A480" s="146"/>
      <c r="B480" s="127"/>
      <c r="C480" s="146"/>
      <c r="D480" s="146"/>
      <c r="E480" s="146"/>
      <c r="F480" s="146"/>
      <c r="G480" s="146"/>
      <c r="H480" s="146"/>
      <c r="I480" s="146"/>
      <c r="J480" s="146"/>
      <c r="K480" s="146"/>
      <c r="L480" s="146"/>
      <c r="M480" s="146"/>
      <c r="N480" s="146"/>
    </row>
    <row r="481">
      <c r="A481" s="146"/>
      <c r="B481" s="127"/>
      <c r="C481" s="146"/>
      <c r="D481" s="146"/>
      <c r="E481" s="146"/>
      <c r="F481" s="146"/>
      <c r="G481" s="146"/>
      <c r="H481" s="146"/>
      <c r="I481" s="146"/>
      <c r="J481" s="146"/>
      <c r="K481" s="146"/>
      <c r="L481" s="146"/>
      <c r="M481" s="146"/>
      <c r="N481" s="146"/>
    </row>
    <row r="482">
      <c r="A482" s="146"/>
      <c r="B482" s="127"/>
      <c r="C482" s="146"/>
      <c r="D482" s="146"/>
      <c r="E482" s="146"/>
      <c r="F482" s="146"/>
      <c r="G482" s="146"/>
      <c r="H482" s="146"/>
      <c r="I482" s="146"/>
      <c r="J482" s="146"/>
      <c r="K482" s="146"/>
      <c r="L482" s="146"/>
      <c r="M482" s="146"/>
      <c r="N482" s="146"/>
    </row>
    <row r="483">
      <c r="A483" s="146"/>
      <c r="B483" s="127"/>
      <c r="C483" s="146"/>
      <c r="D483" s="146"/>
      <c r="E483" s="146"/>
      <c r="F483" s="146"/>
      <c r="G483" s="146"/>
      <c r="H483" s="146"/>
      <c r="I483" s="146"/>
      <c r="J483" s="146"/>
      <c r="K483" s="146"/>
      <c r="L483" s="146"/>
      <c r="M483" s="146"/>
      <c r="N483" s="146"/>
    </row>
    <row r="484">
      <c r="A484" s="146"/>
      <c r="B484" s="127"/>
      <c r="C484" s="146"/>
      <c r="D484" s="146"/>
      <c r="E484" s="146"/>
      <c r="F484" s="146"/>
      <c r="G484" s="146"/>
      <c r="H484" s="146"/>
      <c r="I484" s="146"/>
      <c r="J484" s="146"/>
      <c r="K484" s="146"/>
      <c r="L484" s="146"/>
      <c r="M484" s="146"/>
      <c r="N484" s="146"/>
    </row>
    <row r="485">
      <c r="A485" s="146"/>
      <c r="B485" s="127"/>
      <c r="C485" s="146"/>
      <c r="D485" s="146"/>
      <c r="E485" s="146"/>
      <c r="F485" s="146"/>
      <c r="G485" s="146"/>
      <c r="H485" s="146"/>
      <c r="I485" s="146"/>
      <c r="J485" s="146"/>
      <c r="K485" s="146"/>
      <c r="L485" s="146"/>
      <c r="M485" s="146"/>
      <c r="N485" s="146"/>
    </row>
    <row r="486">
      <c r="A486" s="146"/>
      <c r="B486" s="127"/>
      <c r="C486" s="146"/>
      <c r="D486" s="146"/>
      <c r="E486" s="146"/>
      <c r="F486" s="146"/>
      <c r="G486" s="146"/>
      <c r="H486" s="146"/>
      <c r="I486" s="146"/>
      <c r="J486" s="146"/>
      <c r="K486" s="146"/>
      <c r="L486" s="146"/>
      <c r="M486" s="146"/>
      <c r="N486" s="146"/>
    </row>
    <row r="487">
      <c r="A487" s="146"/>
      <c r="B487" s="127"/>
      <c r="C487" s="146"/>
      <c r="D487" s="146"/>
      <c r="E487" s="146"/>
      <c r="F487" s="146"/>
      <c r="G487" s="146"/>
      <c r="H487" s="146"/>
      <c r="I487" s="146"/>
      <c r="J487" s="146"/>
      <c r="K487" s="146"/>
      <c r="L487" s="146"/>
      <c r="M487" s="146"/>
      <c r="N487" s="146"/>
    </row>
    <row r="488">
      <c r="A488" s="146"/>
      <c r="B488" s="127"/>
      <c r="C488" s="146"/>
      <c r="D488" s="146"/>
      <c r="E488" s="146"/>
      <c r="F488" s="146"/>
      <c r="G488" s="146"/>
      <c r="H488" s="146"/>
      <c r="I488" s="146"/>
      <c r="J488" s="146"/>
      <c r="K488" s="146"/>
      <c r="L488" s="146"/>
      <c r="M488" s="146"/>
      <c r="N488" s="146"/>
    </row>
    <row r="489">
      <c r="A489" s="146"/>
      <c r="B489" s="127"/>
      <c r="C489" s="146"/>
      <c r="D489" s="146"/>
      <c r="E489" s="146"/>
      <c r="F489" s="146"/>
      <c r="G489" s="146"/>
      <c r="H489" s="146"/>
      <c r="I489" s="146"/>
      <c r="J489" s="146"/>
      <c r="K489" s="146"/>
      <c r="L489" s="146"/>
      <c r="M489" s="146"/>
      <c r="N489" s="146"/>
    </row>
    <row r="490">
      <c r="A490" s="146"/>
      <c r="B490" s="127"/>
      <c r="C490" s="146"/>
      <c r="D490" s="146"/>
      <c r="E490" s="146"/>
      <c r="F490" s="146"/>
      <c r="G490" s="146"/>
      <c r="H490" s="146"/>
      <c r="I490" s="146"/>
      <c r="J490" s="146"/>
      <c r="K490" s="146"/>
      <c r="L490" s="146"/>
      <c r="M490" s="146"/>
      <c r="N490" s="146"/>
    </row>
    <row r="491">
      <c r="A491" s="146"/>
      <c r="B491" s="127"/>
      <c r="C491" s="146"/>
      <c r="D491" s="146"/>
      <c r="E491" s="146"/>
      <c r="F491" s="146"/>
      <c r="G491" s="146"/>
      <c r="H491" s="146"/>
      <c r="I491" s="146"/>
      <c r="J491" s="146"/>
      <c r="K491" s="146"/>
      <c r="L491" s="146"/>
      <c r="M491" s="146"/>
      <c r="N491" s="146"/>
    </row>
    <row r="492">
      <c r="A492" s="146"/>
      <c r="B492" s="127"/>
      <c r="C492" s="146"/>
      <c r="D492" s="146"/>
      <c r="E492" s="146"/>
      <c r="F492" s="146"/>
      <c r="G492" s="146"/>
      <c r="H492" s="146"/>
      <c r="I492" s="146"/>
      <c r="J492" s="146"/>
      <c r="K492" s="146"/>
      <c r="L492" s="146"/>
      <c r="M492" s="146"/>
      <c r="N492" s="146"/>
    </row>
    <row r="493">
      <c r="A493" s="146"/>
      <c r="B493" s="127"/>
      <c r="C493" s="146"/>
      <c r="D493" s="146"/>
      <c r="E493" s="146"/>
      <c r="F493" s="146"/>
      <c r="G493" s="146"/>
      <c r="H493" s="146"/>
      <c r="I493" s="146"/>
      <c r="J493" s="146"/>
      <c r="K493" s="146"/>
      <c r="L493" s="146"/>
      <c r="M493" s="146"/>
      <c r="N493" s="146"/>
    </row>
    <row r="494">
      <c r="A494" s="146"/>
      <c r="B494" s="127"/>
      <c r="C494" s="146"/>
      <c r="D494" s="146"/>
      <c r="E494" s="146"/>
      <c r="F494" s="146"/>
      <c r="G494" s="146"/>
      <c r="H494" s="146"/>
      <c r="I494" s="146"/>
      <c r="J494" s="146"/>
      <c r="K494" s="146"/>
      <c r="L494" s="146"/>
      <c r="M494" s="146"/>
      <c r="N494" s="146"/>
    </row>
    <row r="495">
      <c r="A495" s="146"/>
      <c r="B495" s="127"/>
      <c r="C495" s="146"/>
      <c r="D495" s="146"/>
      <c r="E495" s="146"/>
      <c r="F495" s="146"/>
      <c r="G495" s="146"/>
      <c r="H495" s="146"/>
      <c r="I495" s="146"/>
      <c r="J495" s="146"/>
      <c r="K495" s="146"/>
      <c r="L495" s="146"/>
      <c r="M495" s="146"/>
      <c r="N495" s="146"/>
    </row>
    <row r="496">
      <c r="A496" s="146"/>
      <c r="B496" s="127"/>
      <c r="C496" s="146"/>
      <c r="D496" s="146"/>
      <c r="E496" s="146"/>
      <c r="F496" s="146"/>
      <c r="G496" s="146"/>
      <c r="H496" s="146"/>
      <c r="I496" s="146"/>
      <c r="J496" s="146"/>
      <c r="K496" s="146"/>
      <c r="L496" s="146"/>
      <c r="M496" s="146"/>
      <c r="N496" s="146"/>
    </row>
    <row r="497">
      <c r="A497" s="146"/>
      <c r="B497" s="127"/>
      <c r="C497" s="146"/>
      <c r="D497" s="146"/>
      <c r="E497" s="146"/>
      <c r="F497" s="146"/>
      <c r="G497" s="146"/>
      <c r="H497" s="146"/>
      <c r="I497" s="146"/>
      <c r="J497" s="146"/>
      <c r="K497" s="146"/>
      <c r="L497" s="146"/>
      <c r="M497" s="146"/>
      <c r="N497" s="146"/>
    </row>
    <row r="498">
      <c r="A498" s="146"/>
      <c r="B498" s="127"/>
      <c r="C498" s="146"/>
      <c r="D498" s="146"/>
      <c r="E498" s="146"/>
      <c r="F498" s="146"/>
      <c r="G498" s="146"/>
      <c r="H498" s="146"/>
      <c r="I498" s="146"/>
      <c r="J498" s="146"/>
      <c r="K498" s="146"/>
      <c r="L498" s="146"/>
      <c r="M498" s="146"/>
      <c r="N498" s="146"/>
    </row>
    <row r="499">
      <c r="A499" s="146"/>
      <c r="B499" s="127"/>
      <c r="C499" s="146"/>
      <c r="D499" s="146"/>
      <c r="E499" s="146"/>
      <c r="F499" s="146"/>
      <c r="G499" s="146"/>
      <c r="H499" s="146"/>
      <c r="I499" s="146"/>
      <c r="J499" s="146"/>
      <c r="K499" s="146"/>
      <c r="L499" s="146"/>
      <c r="M499" s="146"/>
      <c r="N499" s="146"/>
    </row>
    <row r="500">
      <c r="A500" s="146"/>
      <c r="B500" s="127"/>
      <c r="C500" s="146"/>
      <c r="D500" s="146"/>
      <c r="E500" s="146"/>
      <c r="F500" s="146"/>
      <c r="G500" s="146"/>
      <c r="H500" s="146"/>
      <c r="I500" s="146"/>
      <c r="J500" s="146"/>
      <c r="K500" s="146"/>
      <c r="L500" s="146"/>
      <c r="M500" s="146"/>
      <c r="N500" s="146"/>
    </row>
    <row r="501">
      <c r="A501" s="146"/>
      <c r="B501" s="127"/>
      <c r="C501" s="146"/>
      <c r="D501" s="146"/>
      <c r="E501" s="146"/>
      <c r="F501" s="146"/>
      <c r="G501" s="146"/>
      <c r="H501" s="146"/>
      <c r="I501" s="146"/>
      <c r="J501" s="146"/>
      <c r="K501" s="146"/>
      <c r="L501" s="146"/>
      <c r="M501" s="146"/>
      <c r="N501" s="146"/>
    </row>
    <row r="502">
      <c r="A502" s="146"/>
      <c r="B502" s="127"/>
      <c r="C502" s="146"/>
      <c r="D502" s="146"/>
      <c r="E502" s="146"/>
      <c r="F502" s="146"/>
      <c r="G502" s="146"/>
      <c r="H502" s="146"/>
      <c r="I502" s="146"/>
      <c r="J502" s="146"/>
      <c r="K502" s="146"/>
      <c r="L502" s="146"/>
      <c r="M502" s="146"/>
      <c r="N502" s="146"/>
    </row>
    <row r="503">
      <c r="A503" s="146"/>
      <c r="B503" s="127"/>
      <c r="C503" s="146"/>
      <c r="D503" s="146"/>
      <c r="E503" s="146"/>
      <c r="F503" s="146"/>
      <c r="G503" s="146"/>
      <c r="H503" s="146"/>
      <c r="I503" s="146"/>
      <c r="J503" s="146"/>
      <c r="K503" s="146"/>
      <c r="L503" s="146"/>
      <c r="M503" s="146"/>
      <c r="N503" s="146"/>
    </row>
    <row r="504">
      <c r="A504" s="146"/>
      <c r="B504" s="127"/>
      <c r="C504" s="146"/>
      <c r="D504" s="146"/>
      <c r="E504" s="146"/>
      <c r="F504" s="146"/>
      <c r="G504" s="146"/>
      <c r="H504" s="146"/>
      <c r="I504" s="146"/>
      <c r="J504" s="146"/>
      <c r="K504" s="146"/>
      <c r="L504" s="146"/>
      <c r="M504" s="146"/>
      <c r="N504" s="146"/>
    </row>
    <row r="505">
      <c r="A505" s="146"/>
      <c r="B505" s="127"/>
      <c r="C505" s="146"/>
      <c r="D505" s="146"/>
      <c r="E505" s="146"/>
      <c r="F505" s="146"/>
      <c r="G505" s="146"/>
      <c r="H505" s="146"/>
      <c r="I505" s="146"/>
      <c r="J505" s="146"/>
      <c r="K505" s="146"/>
      <c r="L505" s="146"/>
      <c r="M505" s="146"/>
      <c r="N505" s="146"/>
    </row>
    <row r="506">
      <c r="A506" s="146"/>
      <c r="B506" s="127"/>
      <c r="C506" s="146"/>
      <c r="D506" s="146"/>
      <c r="E506" s="146"/>
      <c r="F506" s="146"/>
      <c r="G506" s="146"/>
      <c r="H506" s="146"/>
      <c r="I506" s="146"/>
      <c r="J506" s="146"/>
      <c r="K506" s="146"/>
      <c r="L506" s="146"/>
      <c r="M506" s="146"/>
      <c r="N506" s="146"/>
    </row>
    <row r="507">
      <c r="A507" s="146"/>
      <c r="B507" s="127"/>
      <c r="C507" s="146"/>
      <c r="D507" s="146"/>
      <c r="E507" s="146"/>
      <c r="F507" s="146"/>
      <c r="G507" s="146"/>
      <c r="H507" s="146"/>
      <c r="I507" s="146"/>
      <c r="J507" s="146"/>
      <c r="K507" s="146"/>
      <c r="L507" s="146"/>
      <c r="M507" s="146"/>
      <c r="N507" s="146"/>
    </row>
    <row r="508">
      <c r="A508" s="146"/>
      <c r="B508" s="127"/>
      <c r="C508" s="146"/>
      <c r="D508" s="146"/>
      <c r="E508" s="146"/>
      <c r="F508" s="146"/>
      <c r="G508" s="146"/>
      <c r="H508" s="146"/>
      <c r="I508" s="146"/>
      <c r="J508" s="146"/>
      <c r="K508" s="146"/>
      <c r="L508" s="146"/>
      <c r="M508" s="146"/>
      <c r="N508" s="146"/>
    </row>
    <row r="509">
      <c r="A509" s="146"/>
      <c r="B509" s="127"/>
      <c r="C509" s="146"/>
      <c r="D509" s="146"/>
      <c r="E509" s="146"/>
      <c r="F509" s="146"/>
      <c r="G509" s="146"/>
      <c r="H509" s="146"/>
      <c r="I509" s="146"/>
      <c r="J509" s="146"/>
      <c r="K509" s="146"/>
      <c r="L509" s="146"/>
      <c r="M509" s="146"/>
      <c r="N509" s="146"/>
    </row>
    <row r="510">
      <c r="A510" s="146"/>
      <c r="B510" s="127"/>
      <c r="C510" s="146"/>
      <c r="D510" s="146"/>
      <c r="E510" s="146"/>
      <c r="F510" s="146"/>
      <c r="G510" s="146"/>
      <c r="H510" s="146"/>
      <c r="I510" s="146"/>
      <c r="J510" s="146"/>
      <c r="K510" s="146"/>
      <c r="L510" s="146"/>
      <c r="M510" s="146"/>
      <c r="N510" s="146"/>
    </row>
    <row r="511">
      <c r="A511" s="146"/>
      <c r="B511" s="127"/>
      <c r="C511" s="146"/>
      <c r="D511" s="146"/>
      <c r="E511" s="146"/>
      <c r="F511" s="146"/>
      <c r="G511" s="146"/>
      <c r="H511" s="146"/>
      <c r="I511" s="146"/>
      <c r="J511" s="146"/>
      <c r="K511" s="146"/>
      <c r="L511" s="146"/>
      <c r="M511" s="146"/>
      <c r="N511" s="146"/>
    </row>
    <row r="512">
      <c r="A512" s="146"/>
      <c r="B512" s="127"/>
      <c r="C512" s="146"/>
      <c r="D512" s="146"/>
      <c r="E512" s="146"/>
      <c r="F512" s="146"/>
      <c r="G512" s="146"/>
      <c r="H512" s="146"/>
      <c r="I512" s="146"/>
      <c r="J512" s="146"/>
      <c r="K512" s="146"/>
      <c r="L512" s="146"/>
      <c r="M512" s="146"/>
      <c r="N512" s="146"/>
    </row>
    <row r="513">
      <c r="A513" s="146"/>
      <c r="B513" s="127"/>
      <c r="C513" s="146"/>
      <c r="D513" s="146"/>
      <c r="E513" s="146"/>
      <c r="F513" s="146"/>
      <c r="G513" s="146"/>
      <c r="H513" s="146"/>
      <c r="I513" s="146"/>
      <c r="J513" s="146"/>
      <c r="K513" s="146"/>
      <c r="L513" s="146"/>
      <c r="M513" s="146"/>
      <c r="N513" s="146"/>
    </row>
    <row r="514">
      <c r="A514" s="146"/>
      <c r="B514" s="127"/>
      <c r="C514" s="146"/>
      <c r="D514" s="146"/>
      <c r="E514" s="146"/>
      <c r="F514" s="146"/>
      <c r="G514" s="146"/>
      <c r="H514" s="146"/>
      <c r="I514" s="146"/>
      <c r="J514" s="146"/>
      <c r="K514" s="146"/>
      <c r="L514" s="146"/>
      <c r="M514" s="146"/>
      <c r="N514" s="146"/>
    </row>
    <row r="515">
      <c r="A515" s="146"/>
      <c r="B515" s="127"/>
      <c r="C515" s="146"/>
      <c r="D515" s="146"/>
      <c r="E515" s="146"/>
      <c r="F515" s="146"/>
      <c r="G515" s="146"/>
      <c r="H515" s="146"/>
      <c r="I515" s="146"/>
      <c r="J515" s="146"/>
      <c r="K515" s="146"/>
      <c r="L515" s="146"/>
      <c r="M515" s="146"/>
      <c r="N515" s="146"/>
    </row>
    <row r="516">
      <c r="A516" s="146"/>
      <c r="B516" s="127"/>
      <c r="C516" s="146"/>
      <c r="D516" s="146"/>
      <c r="E516" s="146"/>
      <c r="F516" s="146"/>
      <c r="G516" s="146"/>
      <c r="H516" s="146"/>
      <c r="I516" s="146"/>
      <c r="J516" s="146"/>
      <c r="K516" s="146"/>
      <c r="L516" s="146"/>
      <c r="M516" s="146"/>
      <c r="N516" s="146"/>
    </row>
    <row r="517">
      <c r="A517" s="146"/>
      <c r="B517" s="127"/>
      <c r="C517" s="146"/>
      <c r="D517" s="146"/>
      <c r="E517" s="146"/>
      <c r="F517" s="146"/>
      <c r="G517" s="146"/>
      <c r="H517" s="146"/>
      <c r="I517" s="146"/>
      <c r="J517" s="146"/>
      <c r="K517" s="146"/>
      <c r="L517" s="146"/>
      <c r="M517" s="146"/>
      <c r="N517" s="146"/>
    </row>
    <row r="518">
      <c r="A518" s="146"/>
      <c r="B518" s="127"/>
      <c r="C518" s="146"/>
      <c r="D518" s="146"/>
      <c r="E518" s="146"/>
      <c r="F518" s="146"/>
      <c r="G518" s="146"/>
      <c r="H518" s="146"/>
      <c r="I518" s="146"/>
      <c r="J518" s="146"/>
      <c r="K518" s="146"/>
      <c r="L518" s="146"/>
      <c r="M518" s="146"/>
      <c r="N518" s="146"/>
    </row>
    <row r="519">
      <c r="A519" s="146"/>
      <c r="B519" s="127"/>
      <c r="C519" s="146"/>
      <c r="D519" s="146"/>
      <c r="E519" s="146"/>
      <c r="F519" s="146"/>
      <c r="G519" s="146"/>
      <c r="H519" s="146"/>
      <c r="I519" s="146"/>
      <c r="J519" s="146"/>
      <c r="K519" s="146"/>
      <c r="L519" s="146"/>
      <c r="M519" s="146"/>
      <c r="N519" s="146"/>
    </row>
    <row r="520">
      <c r="A520" s="146"/>
      <c r="B520" s="127"/>
      <c r="C520" s="146"/>
      <c r="D520" s="146"/>
      <c r="E520" s="146"/>
      <c r="F520" s="146"/>
      <c r="G520" s="146"/>
      <c r="H520" s="146"/>
      <c r="I520" s="146"/>
      <c r="J520" s="146"/>
      <c r="K520" s="146"/>
      <c r="L520" s="146"/>
      <c r="M520" s="146"/>
      <c r="N520" s="146"/>
    </row>
    <row r="521">
      <c r="A521" s="146"/>
      <c r="B521" s="127"/>
      <c r="C521" s="146"/>
      <c r="D521" s="146"/>
      <c r="E521" s="146"/>
      <c r="F521" s="146"/>
      <c r="G521" s="146"/>
      <c r="H521" s="146"/>
      <c r="I521" s="146"/>
      <c r="J521" s="146"/>
      <c r="K521" s="146"/>
      <c r="L521" s="146"/>
      <c r="M521" s="146"/>
      <c r="N521" s="146"/>
    </row>
    <row r="522">
      <c r="A522" s="146"/>
      <c r="B522" s="127"/>
      <c r="C522" s="146"/>
      <c r="D522" s="146"/>
      <c r="E522" s="146"/>
      <c r="F522" s="146"/>
      <c r="G522" s="146"/>
      <c r="H522" s="146"/>
      <c r="I522" s="146"/>
      <c r="J522" s="146"/>
      <c r="K522" s="146"/>
      <c r="L522" s="146"/>
      <c r="M522" s="146"/>
      <c r="N522" s="146"/>
    </row>
    <row r="523">
      <c r="A523" s="146"/>
      <c r="B523" s="127"/>
      <c r="C523" s="146"/>
      <c r="D523" s="146"/>
      <c r="E523" s="146"/>
      <c r="F523" s="146"/>
      <c r="G523" s="146"/>
      <c r="H523" s="146"/>
      <c r="I523" s="146"/>
      <c r="J523" s="146"/>
      <c r="K523" s="146"/>
      <c r="L523" s="146"/>
      <c r="M523" s="146"/>
      <c r="N523" s="146"/>
    </row>
    <row r="524">
      <c r="A524" s="146"/>
      <c r="B524" s="127"/>
      <c r="C524" s="146"/>
      <c r="D524" s="146"/>
      <c r="E524" s="146"/>
      <c r="F524" s="146"/>
      <c r="G524" s="146"/>
      <c r="H524" s="146"/>
      <c r="I524" s="146"/>
      <c r="J524" s="146"/>
      <c r="K524" s="146"/>
      <c r="L524" s="146"/>
      <c r="M524" s="146"/>
      <c r="N524" s="146"/>
    </row>
    <row r="525">
      <c r="A525" s="146"/>
      <c r="B525" s="127"/>
      <c r="C525" s="146"/>
      <c r="D525" s="146"/>
      <c r="E525" s="146"/>
      <c r="F525" s="146"/>
      <c r="G525" s="146"/>
      <c r="H525" s="146"/>
      <c r="I525" s="146"/>
      <c r="J525" s="146"/>
      <c r="K525" s="146"/>
      <c r="L525" s="146"/>
      <c r="M525" s="146"/>
      <c r="N525" s="146"/>
    </row>
    <row r="526">
      <c r="A526" s="146"/>
      <c r="B526" s="127"/>
      <c r="C526" s="146"/>
      <c r="D526" s="146"/>
      <c r="E526" s="146"/>
      <c r="F526" s="146"/>
      <c r="G526" s="146"/>
      <c r="H526" s="146"/>
      <c r="I526" s="146"/>
      <c r="J526" s="146"/>
      <c r="K526" s="146"/>
      <c r="L526" s="146"/>
      <c r="M526" s="146"/>
      <c r="N526" s="146"/>
    </row>
    <row r="527">
      <c r="A527" s="146"/>
      <c r="B527" s="127"/>
      <c r="C527" s="146"/>
      <c r="D527" s="146"/>
      <c r="E527" s="146"/>
      <c r="F527" s="146"/>
      <c r="G527" s="146"/>
      <c r="H527" s="146"/>
      <c r="I527" s="146"/>
      <c r="J527" s="146"/>
      <c r="K527" s="146"/>
      <c r="L527" s="146"/>
      <c r="M527" s="146"/>
      <c r="N527" s="146"/>
    </row>
    <row r="528">
      <c r="A528" s="146"/>
      <c r="B528" s="127"/>
      <c r="C528" s="146"/>
      <c r="D528" s="146"/>
      <c r="E528" s="146"/>
      <c r="F528" s="146"/>
      <c r="G528" s="146"/>
      <c r="H528" s="146"/>
      <c r="I528" s="146"/>
      <c r="J528" s="146"/>
      <c r="K528" s="146"/>
      <c r="L528" s="146"/>
      <c r="M528" s="146"/>
      <c r="N528" s="146"/>
    </row>
    <row r="529">
      <c r="A529" s="146"/>
      <c r="B529" s="127"/>
      <c r="C529" s="146"/>
      <c r="D529" s="146"/>
      <c r="E529" s="146"/>
      <c r="F529" s="146"/>
      <c r="G529" s="146"/>
      <c r="H529" s="146"/>
      <c r="I529" s="146"/>
      <c r="J529" s="146"/>
      <c r="K529" s="146"/>
      <c r="L529" s="146"/>
      <c r="M529" s="146"/>
      <c r="N529" s="146"/>
    </row>
    <row r="530">
      <c r="A530" s="146"/>
      <c r="B530" s="127"/>
      <c r="C530" s="146"/>
      <c r="D530" s="146"/>
      <c r="E530" s="146"/>
      <c r="F530" s="146"/>
      <c r="G530" s="146"/>
      <c r="H530" s="146"/>
      <c r="I530" s="146"/>
      <c r="J530" s="146"/>
      <c r="K530" s="146"/>
      <c r="L530" s="146"/>
      <c r="M530" s="146"/>
      <c r="N530" s="146"/>
    </row>
    <row r="531">
      <c r="A531" s="146"/>
      <c r="B531" s="127"/>
      <c r="C531" s="146"/>
      <c r="D531" s="146"/>
      <c r="E531" s="146"/>
      <c r="F531" s="146"/>
      <c r="G531" s="146"/>
      <c r="H531" s="146"/>
      <c r="I531" s="146"/>
      <c r="J531" s="146"/>
      <c r="K531" s="146"/>
      <c r="L531" s="146"/>
      <c r="M531" s="146"/>
      <c r="N531" s="146"/>
    </row>
    <row r="532">
      <c r="A532" s="146"/>
      <c r="B532" s="127"/>
      <c r="C532" s="146"/>
      <c r="D532" s="146"/>
      <c r="E532" s="146"/>
      <c r="F532" s="146"/>
      <c r="G532" s="146"/>
      <c r="H532" s="146"/>
      <c r="I532" s="146"/>
      <c r="J532" s="146"/>
      <c r="K532" s="146"/>
      <c r="L532" s="146"/>
      <c r="M532" s="146"/>
      <c r="N532" s="146"/>
    </row>
    <row r="533">
      <c r="A533" s="146"/>
      <c r="B533" s="127"/>
      <c r="C533" s="146"/>
      <c r="D533" s="146"/>
      <c r="E533" s="146"/>
      <c r="F533" s="146"/>
      <c r="G533" s="146"/>
      <c r="H533" s="146"/>
      <c r="I533" s="146"/>
      <c r="J533" s="146"/>
      <c r="K533" s="146"/>
      <c r="L533" s="146"/>
      <c r="M533" s="146"/>
      <c r="N533" s="146"/>
    </row>
    <row r="534">
      <c r="A534" s="146"/>
      <c r="B534" s="127"/>
      <c r="C534" s="146"/>
      <c r="D534" s="146"/>
      <c r="E534" s="146"/>
      <c r="F534" s="146"/>
      <c r="G534" s="146"/>
      <c r="H534" s="146"/>
      <c r="I534" s="146"/>
      <c r="J534" s="146"/>
      <c r="K534" s="146"/>
      <c r="L534" s="146"/>
      <c r="M534" s="146"/>
      <c r="N534" s="146"/>
    </row>
    <row r="535">
      <c r="A535" s="146"/>
      <c r="B535" s="127"/>
      <c r="C535" s="146"/>
      <c r="D535" s="146"/>
      <c r="E535" s="146"/>
      <c r="F535" s="146"/>
      <c r="G535" s="146"/>
      <c r="H535" s="146"/>
      <c r="I535" s="146"/>
      <c r="J535" s="146"/>
      <c r="K535" s="146"/>
      <c r="L535" s="146"/>
      <c r="M535" s="146"/>
      <c r="N535" s="146"/>
    </row>
    <row r="536">
      <c r="A536" s="146"/>
      <c r="B536" s="127"/>
      <c r="C536" s="146"/>
      <c r="D536" s="146"/>
      <c r="E536" s="146"/>
      <c r="F536" s="146"/>
      <c r="G536" s="146"/>
      <c r="H536" s="146"/>
      <c r="I536" s="146"/>
      <c r="J536" s="146"/>
      <c r="K536" s="146"/>
      <c r="L536" s="146"/>
      <c r="M536" s="146"/>
      <c r="N536" s="146"/>
    </row>
    <row r="537">
      <c r="A537" s="146"/>
      <c r="B537" s="127"/>
      <c r="C537" s="146"/>
      <c r="D537" s="146"/>
      <c r="E537" s="146"/>
      <c r="F537" s="146"/>
      <c r="G537" s="146"/>
      <c r="H537" s="146"/>
      <c r="I537" s="146"/>
      <c r="J537" s="146"/>
      <c r="K537" s="146"/>
      <c r="L537" s="146"/>
      <c r="M537" s="146"/>
      <c r="N537" s="146"/>
    </row>
    <row r="538">
      <c r="A538" s="146"/>
      <c r="B538" s="127"/>
      <c r="C538" s="146"/>
      <c r="D538" s="146"/>
      <c r="E538" s="146"/>
      <c r="F538" s="146"/>
      <c r="G538" s="146"/>
      <c r="H538" s="146"/>
      <c r="I538" s="146"/>
      <c r="J538" s="146"/>
      <c r="K538" s="146"/>
      <c r="L538" s="146"/>
      <c r="M538" s="146"/>
      <c r="N538" s="146"/>
    </row>
    <row r="539">
      <c r="A539" s="146"/>
      <c r="B539" s="127"/>
      <c r="C539" s="146"/>
      <c r="D539" s="146"/>
      <c r="E539" s="146"/>
      <c r="F539" s="146"/>
      <c r="G539" s="146"/>
      <c r="H539" s="146"/>
      <c r="I539" s="146"/>
      <c r="J539" s="146"/>
      <c r="K539" s="146"/>
      <c r="L539" s="146"/>
      <c r="M539" s="146"/>
      <c r="N539" s="146"/>
    </row>
    <row r="540">
      <c r="A540" s="146"/>
      <c r="B540" s="127"/>
      <c r="C540" s="146"/>
      <c r="D540" s="146"/>
      <c r="E540" s="146"/>
      <c r="F540" s="146"/>
      <c r="G540" s="146"/>
      <c r="H540" s="146"/>
      <c r="I540" s="146"/>
      <c r="J540" s="146"/>
      <c r="K540" s="146"/>
      <c r="L540" s="146"/>
      <c r="M540" s="146"/>
      <c r="N540" s="146"/>
    </row>
    <row r="541">
      <c r="A541" s="146"/>
      <c r="B541" s="127"/>
      <c r="C541" s="146"/>
      <c r="D541" s="146"/>
      <c r="E541" s="146"/>
      <c r="F541" s="146"/>
      <c r="G541" s="146"/>
      <c r="H541" s="146"/>
      <c r="I541" s="146"/>
      <c r="J541" s="146"/>
      <c r="K541" s="146"/>
      <c r="L541" s="146"/>
      <c r="M541" s="146"/>
      <c r="N541" s="146"/>
    </row>
    <row r="542">
      <c r="A542" s="146"/>
      <c r="B542" s="127"/>
      <c r="C542" s="146"/>
      <c r="D542" s="146"/>
      <c r="E542" s="146"/>
      <c r="F542" s="146"/>
      <c r="G542" s="146"/>
      <c r="H542" s="146"/>
      <c r="I542" s="146"/>
      <c r="J542" s="146"/>
      <c r="K542" s="146"/>
      <c r="L542" s="146"/>
      <c r="M542" s="146"/>
      <c r="N542" s="146"/>
    </row>
    <row r="543">
      <c r="A543" s="146"/>
      <c r="B543" s="127"/>
      <c r="C543" s="146"/>
      <c r="D543" s="146"/>
      <c r="E543" s="146"/>
      <c r="F543" s="146"/>
      <c r="G543" s="146"/>
      <c r="H543" s="146"/>
      <c r="I543" s="146"/>
      <c r="J543" s="146"/>
      <c r="K543" s="146"/>
      <c r="L543" s="146"/>
      <c r="M543" s="146"/>
      <c r="N543" s="146"/>
    </row>
    <row r="544">
      <c r="A544" s="146"/>
      <c r="B544" s="127"/>
      <c r="C544" s="146"/>
      <c r="D544" s="146"/>
      <c r="E544" s="146"/>
      <c r="F544" s="146"/>
      <c r="G544" s="146"/>
      <c r="H544" s="146"/>
      <c r="I544" s="146"/>
      <c r="J544" s="146"/>
      <c r="K544" s="146"/>
      <c r="L544" s="146"/>
      <c r="M544" s="146"/>
      <c r="N544" s="146"/>
    </row>
    <row r="545">
      <c r="A545" s="146"/>
      <c r="B545" s="127"/>
      <c r="C545" s="146"/>
      <c r="D545" s="146"/>
      <c r="E545" s="146"/>
      <c r="F545" s="146"/>
      <c r="G545" s="146"/>
      <c r="H545" s="146"/>
      <c r="I545" s="146"/>
      <c r="J545" s="146"/>
      <c r="K545" s="146"/>
      <c r="L545" s="146"/>
      <c r="M545" s="146"/>
      <c r="N545" s="146"/>
    </row>
    <row r="546">
      <c r="A546" s="146"/>
      <c r="B546" s="127"/>
      <c r="C546" s="146"/>
      <c r="D546" s="146"/>
      <c r="E546" s="146"/>
      <c r="F546" s="146"/>
      <c r="G546" s="146"/>
      <c r="H546" s="146"/>
      <c r="I546" s="146"/>
      <c r="J546" s="146"/>
      <c r="K546" s="146"/>
      <c r="L546" s="146"/>
      <c r="M546" s="146"/>
      <c r="N546" s="146"/>
    </row>
    <row r="547">
      <c r="A547" s="146"/>
      <c r="B547" s="127"/>
      <c r="C547" s="146"/>
      <c r="D547" s="146"/>
      <c r="E547" s="146"/>
      <c r="F547" s="146"/>
      <c r="G547" s="146"/>
      <c r="H547" s="146"/>
      <c r="I547" s="146"/>
      <c r="J547" s="146"/>
      <c r="K547" s="146"/>
      <c r="L547" s="146"/>
      <c r="M547" s="146"/>
      <c r="N547" s="146"/>
    </row>
    <row r="548">
      <c r="A548" s="146"/>
      <c r="B548" s="127"/>
      <c r="C548" s="146"/>
      <c r="D548" s="146"/>
      <c r="E548" s="146"/>
      <c r="F548" s="146"/>
      <c r="G548" s="146"/>
      <c r="H548" s="146"/>
      <c r="I548" s="146"/>
      <c r="J548" s="146"/>
      <c r="K548" s="146"/>
      <c r="L548" s="146"/>
      <c r="M548" s="146"/>
      <c r="N548" s="146"/>
    </row>
    <row r="549">
      <c r="A549" s="146"/>
      <c r="B549" s="127"/>
      <c r="C549" s="146"/>
      <c r="D549" s="146"/>
      <c r="E549" s="146"/>
      <c r="F549" s="146"/>
      <c r="G549" s="146"/>
      <c r="H549" s="146"/>
      <c r="I549" s="146"/>
      <c r="J549" s="146"/>
      <c r="K549" s="146"/>
      <c r="L549" s="146"/>
      <c r="M549" s="146"/>
      <c r="N549" s="146"/>
    </row>
    <row r="550">
      <c r="A550" s="146"/>
      <c r="B550" s="127"/>
      <c r="C550" s="146"/>
      <c r="D550" s="146"/>
      <c r="E550" s="146"/>
      <c r="F550" s="146"/>
      <c r="G550" s="146"/>
      <c r="H550" s="146"/>
      <c r="I550" s="146"/>
      <c r="J550" s="146"/>
      <c r="K550" s="146"/>
      <c r="L550" s="146"/>
      <c r="M550" s="146"/>
      <c r="N550" s="146"/>
    </row>
    <row r="551">
      <c r="A551" s="146"/>
      <c r="B551" s="127"/>
      <c r="C551" s="146"/>
      <c r="D551" s="146"/>
      <c r="E551" s="146"/>
      <c r="F551" s="146"/>
      <c r="G551" s="146"/>
      <c r="H551" s="146"/>
      <c r="I551" s="146"/>
      <c r="J551" s="146"/>
      <c r="K551" s="146"/>
      <c r="L551" s="146"/>
      <c r="M551" s="146"/>
      <c r="N551" s="146"/>
    </row>
    <row r="552">
      <c r="A552" s="146"/>
      <c r="B552" s="127"/>
      <c r="C552" s="146"/>
      <c r="D552" s="146"/>
      <c r="E552" s="146"/>
      <c r="F552" s="146"/>
      <c r="G552" s="146"/>
      <c r="H552" s="146"/>
      <c r="I552" s="146"/>
      <c r="J552" s="146"/>
      <c r="K552" s="146"/>
      <c r="L552" s="146"/>
      <c r="M552" s="146"/>
      <c r="N552" s="146"/>
    </row>
    <row r="553">
      <c r="A553" s="146"/>
      <c r="B553" s="127"/>
      <c r="C553" s="146"/>
      <c r="D553" s="146"/>
      <c r="E553" s="146"/>
      <c r="F553" s="146"/>
      <c r="G553" s="146"/>
      <c r="H553" s="146"/>
      <c r="I553" s="146"/>
      <c r="J553" s="146"/>
      <c r="K553" s="146"/>
      <c r="L553" s="146"/>
      <c r="M553" s="146"/>
      <c r="N553" s="146"/>
    </row>
    <row r="554">
      <c r="A554" s="146"/>
      <c r="B554" s="127"/>
      <c r="C554" s="146"/>
      <c r="D554" s="146"/>
      <c r="E554" s="146"/>
      <c r="F554" s="146"/>
      <c r="G554" s="146"/>
      <c r="H554" s="146"/>
      <c r="I554" s="146"/>
      <c r="J554" s="146"/>
      <c r="K554" s="146"/>
      <c r="L554" s="146"/>
      <c r="M554" s="146"/>
      <c r="N554" s="146"/>
    </row>
    <row r="555">
      <c r="A555" s="146"/>
      <c r="B555" s="127"/>
      <c r="C555" s="146"/>
      <c r="D555" s="146"/>
      <c r="E555" s="146"/>
      <c r="F555" s="146"/>
      <c r="G555" s="146"/>
      <c r="H555" s="146"/>
      <c r="I555" s="146"/>
      <c r="J555" s="146"/>
      <c r="K555" s="146"/>
      <c r="L555" s="146"/>
      <c r="M555" s="146"/>
      <c r="N555" s="146"/>
    </row>
    <row r="556">
      <c r="A556" s="146"/>
      <c r="B556" s="127"/>
      <c r="C556" s="146"/>
      <c r="D556" s="146"/>
      <c r="E556" s="146"/>
      <c r="F556" s="146"/>
      <c r="G556" s="146"/>
      <c r="H556" s="146"/>
      <c r="I556" s="146"/>
      <c r="J556" s="146"/>
      <c r="K556" s="146"/>
      <c r="L556" s="146"/>
      <c r="M556" s="146"/>
      <c r="N556" s="146"/>
    </row>
    <row r="557">
      <c r="A557" s="146"/>
      <c r="B557" s="127"/>
      <c r="C557" s="146"/>
      <c r="D557" s="146"/>
      <c r="E557" s="146"/>
      <c r="F557" s="146"/>
      <c r="G557" s="146"/>
      <c r="H557" s="146"/>
      <c r="I557" s="146"/>
      <c r="J557" s="146"/>
      <c r="K557" s="146"/>
      <c r="L557" s="146"/>
      <c r="M557" s="146"/>
      <c r="N557" s="146"/>
    </row>
    <row r="558">
      <c r="A558" s="146"/>
      <c r="B558" s="127"/>
      <c r="C558" s="146"/>
      <c r="D558" s="146"/>
      <c r="E558" s="146"/>
      <c r="F558" s="146"/>
      <c r="G558" s="146"/>
      <c r="H558" s="146"/>
      <c r="I558" s="146"/>
      <c r="J558" s="146"/>
      <c r="K558" s="146"/>
      <c r="L558" s="146"/>
      <c r="M558" s="146"/>
      <c r="N558" s="146"/>
    </row>
    <row r="559">
      <c r="A559" s="146"/>
      <c r="B559" s="127"/>
      <c r="C559" s="146"/>
      <c r="D559" s="146"/>
      <c r="E559" s="146"/>
      <c r="F559" s="146"/>
      <c r="G559" s="146"/>
      <c r="H559" s="146"/>
      <c r="I559" s="146"/>
      <c r="J559" s="146"/>
      <c r="K559" s="146"/>
      <c r="L559" s="146"/>
      <c r="M559" s="146"/>
      <c r="N559" s="146"/>
    </row>
    <row r="560">
      <c r="A560" s="146"/>
      <c r="B560" s="127"/>
      <c r="C560" s="146"/>
      <c r="D560" s="146"/>
      <c r="E560" s="146"/>
      <c r="F560" s="146"/>
      <c r="G560" s="146"/>
      <c r="H560" s="146"/>
      <c r="I560" s="146"/>
      <c r="J560" s="146"/>
      <c r="K560" s="146"/>
      <c r="L560" s="146"/>
      <c r="M560" s="146"/>
      <c r="N560" s="146"/>
    </row>
    <row r="561">
      <c r="A561" s="146"/>
      <c r="B561" s="127"/>
      <c r="C561" s="146"/>
      <c r="D561" s="146"/>
      <c r="E561" s="146"/>
      <c r="F561" s="146"/>
      <c r="G561" s="146"/>
      <c r="H561" s="146"/>
      <c r="I561" s="146"/>
      <c r="J561" s="146"/>
      <c r="K561" s="146"/>
      <c r="L561" s="146"/>
      <c r="M561" s="146"/>
      <c r="N561" s="146"/>
    </row>
    <row r="562">
      <c r="A562" s="146"/>
      <c r="B562" s="127"/>
      <c r="C562" s="146"/>
      <c r="D562" s="146"/>
      <c r="E562" s="146"/>
      <c r="F562" s="146"/>
      <c r="G562" s="146"/>
      <c r="H562" s="146"/>
      <c r="I562" s="146"/>
      <c r="J562" s="146"/>
      <c r="K562" s="146"/>
      <c r="L562" s="146"/>
      <c r="M562" s="146"/>
      <c r="N562" s="146"/>
    </row>
    <row r="563">
      <c r="A563" s="146"/>
      <c r="B563" s="127"/>
      <c r="C563" s="146"/>
      <c r="D563" s="146"/>
      <c r="E563" s="146"/>
      <c r="F563" s="146"/>
      <c r="G563" s="146"/>
      <c r="H563" s="146"/>
      <c r="I563" s="146"/>
      <c r="J563" s="146"/>
      <c r="K563" s="146"/>
      <c r="L563" s="146"/>
      <c r="M563" s="146"/>
      <c r="N563" s="146"/>
    </row>
    <row r="564">
      <c r="A564" s="146"/>
      <c r="B564" s="127"/>
      <c r="C564" s="146"/>
      <c r="D564" s="146"/>
      <c r="E564" s="146"/>
      <c r="F564" s="146"/>
      <c r="G564" s="146"/>
      <c r="H564" s="146"/>
      <c r="I564" s="146"/>
      <c r="J564" s="146"/>
      <c r="K564" s="146"/>
      <c r="L564" s="146"/>
      <c r="M564" s="146"/>
      <c r="N564" s="146"/>
    </row>
    <row r="565">
      <c r="A565" s="146"/>
      <c r="B565" s="127"/>
      <c r="C565" s="146"/>
      <c r="D565" s="146"/>
      <c r="E565" s="146"/>
      <c r="F565" s="146"/>
      <c r="G565" s="146"/>
      <c r="H565" s="146"/>
      <c r="I565" s="146"/>
      <c r="J565" s="146"/>
      <c r="K565" s="146"/>
      <c r="L565" s="146"/>
      <c r="M565" s="146"/>
      <c r="N565" s="146"/>
    </row>
    <row r="566">
      <c r="A566" s="146"/>
      <c r="B566" s="127"/>
      <c r="C566" s="146"/>
      <c r="D566" s="146"/>
      <c r="E566" s="146"/>
      <c r="F566" s="146"/>
      <c r="G566" s="146"/>
      <c r="H566" s="146"/>
      <c r="I566" s="146"/>
      <c r="J566" s="146"/>
      <c r="K566" s="146"/>
      <c r="L566" s="146"/>
      <c r="M566" s="146"/>
      <c r="N566" s="146"/>
    </row>
    <row r="567">
      <c r="A567" s="146"/>
      <c r="B567" s="127"/>
      <c r="C567" s="146"/>
      <c r="D567" s="146"/>
      <c r="E567" s="146"/>
      <c r="F567" s="146"/>
      <c r="G567" s="146"/>
      <c r="H567" s="146"/>
      <c r="I567" s="146"/>
      <c r="J567" s="146"/>
      <c r="K567" s="146"/>
      <c r="L567" s="146"/>
      <c r="M567" s="146"/>
      <c r="N567" s="146"/>
    </row>
    <row r="568">
      <c r="A568" s="146"/>
      <c r="B568" s="127"/>
      <c r="C568" s="146"/>
      <c r="D568" s="146"/>
      <c r="E568" s="146"/>
      <c r="F568" s="146"/>
      <c r="G568" s="146"/>
      <c r="H568" s="146"/>
      <c r="I568" s="146"/>
      <c r="J568" s="146"/>
      <c r="K568" s="146"/>
      <c r="L568" s="146"/>
      <c r="M568" s="146"/>
      <c r="N568" s="146"/>
    </row>
    <row r="569">
      <c r="A569" s="146"/>
      <c r="B569" s="127"/>
      <c r="C569" s="146"/>
      <c r="D569" s="146"/>
      <c r="E569" s="146"/>
      <c r="F569" s="146"/>
      <c r="G569" s="146"/>
      <c r="H569" s="146"/>
      <c r="I569" s="146"/>
      <c r="J569" s="146"/>
      <c r="K569" s="146"/>
      <c r="L569" s="146"/>
      <c r="M569" s="146"/>
      <c r="N569" s="146"/>
    </row>
    <row r="570">
      <c r="A570" s="146"/>
      <c r="B570" s="127"/>
      <c r="C570" s="146"/>
      <c r="D570" s="146"/>
      <c r="E570" s="146"/>
      <c r="F570" s="146"/>
      <c r="G570" s="146"/>
      <c r="H570" s="146"/>
      <c r="I570" s="146"/>
      <c r="J570" s="146"/>
      <c r="K570" s="146"/>
      <c r="L570" s="146"/>
      <c r="M570" s="146"/>
      <c r="N570" s="146"/>
    </row>
    <row r="571">
      <c r="A571" s="146"/>
      <c r="B571" s="127"/>
      <c r="C571" s="146"/>
      <c r="D571" s="146"/>
      <c r="E571" s="146"/>
      <c r="F571" s="146"/>
      <c r="G571" s="146"/>
      <c r="H571" s="146"/>
      <c r="I571" s="146"/>
      <c r="J571" s="146"/>
      <c r="K571" s="146"/>
      <c r="L571" s="146"/>
      <c r="M571" s="146"/>
      <c r="N571" s="146"/>
    </row>
    <row r="572">
      <c r="A572" s="146"/>
      <c r="B572" s="127"/>
      <c r="C572" s="146"/>
      <c r="D572" s="146"/>
      <c r="E572" s="146"/>
      <c r="F572" s="146"/>
      <c r="G572" s="146"/>
      <c r="H572" s="146"/>
      <c r="I572" s="146"/>
      <c r="J572" s="146"/>
      <c r="K572" s="146"/>
      <c r="L572" s="146"/>
      <c r="M572" s="146"/>
      <c r="N572" s="146"/>
    </row>
    <row r="573">
      <c r="A573" s="146"/>
      <c r="B573" s="127"/>
      <c r="C573" s="146"/>
      <c r="D573" s="146"/>
      <c r="E573" s="146"/>
      <c r="F573" s="146"/>
      <c r="G573" s="146"/>
      <c r="H573" s="146"/>
      <c r="I573" s="146"/>
      <c r="J573" s="146"/>
      <c r="K573" s="146"/>
      <c r="L573" s="146"/>
      <c r="M573" s="146"/>
      <c r="N573" s="146"/>
    </row>
    <row r="574">
      <c r="A574" s="146"/>
      <c r="B574" s="127"/>
      <c r="C574" s="146"/>
      <c r="D574" s="146"/>
      <c r="E574" s="146"/>
      <c r="F574" s="146"/>
      <c r="G574" s="146"/>
      <c r="H574" s="146"/>
      <c r="I574" s="146"/>
      <c r="J574" s="146"/>
      <c r="K574" s="146"/>
      <c r="L574" s="146"/>
      <c r="M574" s="146"/>
      <c r="N574" s="146"/>
    </row>
    <row r="575">
      <c r="A575" s="146"/>
      <c r="B575" s="127"/>
      <c r="C575" s="146"/>
      <c r="D575" s="146"/>
      <c r="E575" s="146"/>
      <c r="F575" s="146"/>
      <c r="G575" s="146"/>
      <c r="H575" s="146"/>
      <c r="I575" s="146"/>
      <c r="J575" s="146"/>
      <c r="K575" s="146"/>
      <c r="L575" s="146"/>
      <c r="M575" s="146"/>
      <c r="N575" s="146"/>
    </row>
    <row r="576">
      <c r="A576" s="146"/>
      <c r="B576" s="127"/>
      <c r="C576" s="146"/>
      <c r="D576" s="146"/>
      <c r="E576" s="146"/>
      <c r="F576" s="146"/>
      <c r="G576" s="146"/>
      <c r="H576" s="146"/>
      <c r="I576" s="146"/>
      <c r="J576" s="146"/>
      <c r="K576" s="146"/>
      <c r="L576" s="146"/>
      <c r="M576" s="146"/>
      <c r="N576" s="146"/>
    </row>
    <row r="577">
      <c r="A577" s="146"/>
      <c r="B577" s="127"/>
      <c r="C577" s="146"/>
      <c r="D577" s="146"/>
      <c r="E577" s="146"/>
      <c r="F577" s="146"/>
      <c r="G577" s="146"/>
      <c r="H577" s="146"/>
      <c r="I577" s="146"/>
      <c r="J577" s="146"/>
      <c r="K577" s="146"/>
      <c r="L577" s="146"/>
      <c r="M577" s="146"/>
      <c r="N577" s="146"/>
    </row>
    <row r="578">
      <c r="A578" s="146"/>
      <c r="B578" s="127"/>
      <c r="C578" s="146"/>
      <c r="D578" s="146"/>
      <c r="E578" s="146"/>
      <c r="F578" s="146"/>
      <c r="G578" s="146"/>
      <c r="H578" s="146"/>
      <c r="I578" s="146"/>
      <c r="J578" s="146"/>
      <c r="K578" s="146"/>
      <c r="L578" s="146"/>
      <c r="M578" s="146"/>
      <c r="N578" s="146"/>
    </row>
    <row r="579">
      <c r="A579" s="146"/>
      <c r="B579" s="127"/>
      <c r="C579" s="146"/>
      <c r="D579" s="146"/>
      <c r="E579" s="146"/>
      <c r="F579" s="146"/>
      <c r="G579" s="146"/>
      <c r="H579" s="146"/>
      <c r="I579" s="146"/>
      <c r="J579" s="146"/>
      <c r="K579" s="146"/>
      <c r="L579" s="146"/>
      <c r="M579" s="146"/>
      <c r="N579" s="146"/>
    </row>
    <row r="580">
      <c r="A580" s="146"/>
      <c r="B580" s="127"/>
      <c r="C580" s="146"/>
      <c r="D580" s="146"/>
      <c r="E580" s="146"/>
      <c r="F580" s="146"/>
      <c r="G580" s="146"/>
      <c r="H580" s="146"/>
      <c r="I580" s="146"/>
      <c r="J580" s="146"/>
      <c r="K580" s="146"/>
      <c r="L580" s="146"/>
      <c r="M580" s="146"/>
      <c r="N580" s="146"/>
    </row>
    <row r="581">
      <c r="A581" s="146"/>
      <c r="B581" s="127"/>
      <c r="C581" s="146"/>
      <c r="D581" s="146"/>
      <c r="E581" s="146"/>
      <c r="F581" s="146"/>
      <c r="G581" s="146"/>
      <c r="H581" s="146"/>
      <c r="I581" s="146"/>
      <c r="J581" s="146"/>
      <c r="K581" s="146"/>
      <c r="L581" s="146"/>
      <c r="M581" s="146"/>
      <c r="N581" s="146"/>
    </row>
    <row r="582">
      <c r="A582" s="146"/>
      <c r="B582" s="127"/>
      <c r="C582" s="146"/>
      <c r="D582" s="146"/>
      <c r="E582" s="146"/>
      <c r="F582" s="146"/>
      <c r="G582" s="146"/>
      <c r="H582" s="146"/>
      <c r="I582" s="146"/>
      <c r="J582" s="146"/>
      <c r="K582" s="146"/>
      <c r="L582" s="146"/>
      <c r="M582" s="146"/>
      <c r="N582" s="146"/>
    </row>
    <row r="583">
      <c r="A583" s="146"/>
      <c r="B583" s="127"/>
      <c r="C583" s="146"/>
      <c r="D583" s="146"/>
      <c r="E583" s="146"/>
      <c r="F583" s="146"/>
      <c r="G583" s="146"/>
      <c r="H583" s="146"/>
      <c r="I583" s="146"/>
      <c r="J583" s="146"/>
      <c r="K583" s="146"/>
      <c r="L583" s="146"/>
      <c r="M583" s="146"/>
      <c r="N583" s="146"/>
    </row>
    <row r="584">
      <c r="A584" s="146"/>
      <c r="B584" s="127"/>
      <c r="C584" s="146"/>
      <c r="D584" s="146"/>
      <c r="E584" s="146"/>
      <c r="F584" s="146"/>
      <c r="G584" s="146"/>
      <c r="H584" s="146"/>
      <c r="I584" s="146"/>
      <c r="J584" s="146"/>
      <c r="K584" s="146"/>
      <c r="L584" s="146"/>
      <c r="M584" s="146"/>
      <c r="N584" s="146"/>
    </row>
    <row r="585">
      <c r="A585" s="146"/>
      <c r="B585" s="127"/>
      <c r="C585" s="146"/>
      <c r="D585" s="146"/>
      <c r="E585" s="146"/>
      <c r="F585" s="146"/>
      <c r="G585" s="146"/>
      <c r="H585" s="146"/>
      <c r="I585" s="146"/>
      <c r="J585" s="146"/>
      <c r="K585" s="146"/>
      <c r="L585" s="146"/>
      <c r="M585" s="146"/>
      <c r="N585" s="146"/>
    </row>
    <row r="586">
      <c r="A586" s="146"/>
      <c r="B586" s="127"/>
      <c r="C586" s="146"/>
      <c r="D586" s="146"/>
      <c r="E586" s="146"/>
      <c r="F586" s="146"/>
      <c r="G586" s="146"/>
      <c r="H586" s="146"/>
      <c r="I586" s="146"/>
      <c r="J586" s="146"/>
      <c r="K586" s="146"/>
      <c r="L586" s="146"/>
      <c r="M586" s="146"/>
      <c r="N586" s="146"/>
    </row>
    <row r="587">
      <c r="A587" s="146"/>
      <c r="B587" s="127"/>
      <c r="C587" s="146"/>
      <c r="D587" s="146"/>
      <c r="E587" s="146"/>
      <c r="F587" s="146"/>
      <c r="G587" s="146"/>
      <c r="H587" s="146"/>
      <c r="I587" s="146"/>
      <c r="J587" s="146"/>
      <c r="K587" s="146"/>
      <c r="L587" s="146"/>
      <c r="M587" s="146"/>
      <c r="N587" s="146"/>
    </row>
    <row r="588">
      <c r="A588" s="146"/>
      <c r="B588" s="127"/>
      <c r="C588" s="146"/>
      <c r="D588" s="146"/>
      <c r="E588" s="146"/>
      <c r="F588" s="146"/>
      <c r="G588" s="146"/>
      <c r="H588" s="146"/>
      <c r="I588" s="146"/>
      <c r="J588" s="146"/>
      <c r="K588" s="146"/>
      <c r="L588" s="146"/>
      <c r="M588" s="146"/>
      <c r="N588" s="146"/>
    </row>
    <row r="589">
      <c r="A589" s="146"/>
      <c r="B589" s="127"/>
      <c r="C589" s="146"/>
      <c r="D589" s="146"/>
      <c r="E589" s="146"/>
      <c r="F589" s="146"/>
      <c r="G589" s="146"/>
      <c r="H589" s="146"/>
      <c r="I589" s="146"/>
      <c r="J589" s="146"/>
      <c r="K589" s="146"/>
      <c r="L589" s="146"/>
      <c r="M589" s="146"/>
      <c r="N589" s="146"/>
    </row>
    <row r="590">
      <c r="A590" s="146"/>
      <c r="B590" s="127"/>
      <c r="C590" s="146"/>
      <c r="D590" s="146"/>
      <c r="E590" s="146"/>
      <c r="F590" s="146"/>
      <c r="G590" s="146"/>
      <c r="H590" s="146"/>
      <c r="I590" s="146"/>
      <c r="J590" s="146"/>
      <c r="K590" s="146"/>
      <c r="L590" s="146"/>
      <c r="M590" s="146"/>
      <c r="N590" s="146"/>
    </row>
    <row r="591">
      <c r="A591" s="146"/>
      <c r="B591" s="127"/>
      <c r="C591" s="146"/>
      <c r="D591" s="146"/>
      <c r="E591" s="146"/>
      <c r="F591" s="146"/>
      <c r="G591" s="146"/>
      <c r="H591" s="146"/>
      <c r="I591" s="146"/>
      <c r="J591" s="146"/>
      <c r="K591" s="146"/>
      <c r="L591" s="146"/>
      <c r="M591" s="146"/>
      <c r="N591" s="146"/>
    </row>
    <row r="592">
      <c r="A592" s="146"/>
      <c r="B592" s="127"/>
      <c r="C592" s="146"/>
      <c r="D592" s="146"/>
      <c r="E592" s="146"/>
      <c r="F592" s="146"/>
      <c r="G592" s="146"/>
      <c r="H592" s="146"/>
      <c r="I592" s="146"/>
      <c r="J592" s="146"/>
      <c r="K592" s="146"/>
      <c r="L592" s="146"/>
      <c r="M592" s="146"/>
      <c r="N592" s="146"/>
    </row>
    <row r="593">
      <c r="A593" s="146"/>
      <c r="B593" s="127"/>
      <c r="C593" s="146"/>
      <c r="D593" s="146"/>
      <c r="E593" s="146"/>
      <c r="F593" s="146"/>
      <c r="G593" s="146"/>
      <c r="H593" s="146"/>
      <c r="I593" s="146"/>
      <c r="J593" s="146"/>
      <c r="K593" s="146"/>
      <c r="L593" s="146"/>
      <c r="M593" s="146"/>
      <c r="N593" s="146"/>
    </row>
    <row r="594">
      <c r="A594" s="146"/>
      <c r="B594" s="127"/>
      <c r="C594" s="146"/>
      <c r="D594" s="146"/>
      <c r="E594" s="146"/>
      <c r="F594" s="146"/>
      <c r="G594" s="146"/>
      <c r="H594" s="146"/>
      <c r="I594" s="146"/>
      <c r="J594" s="146"/>
      <c r="K594" s="146"/>
      <c r="L594" s="146"/>
      <c r="M594" s="146"/>
      <c r="N594" s="146"/>
    </row>
    <row r="595">
      <c r="A595" s="146"/>
      <c r="B595" s="127"/>
      <c r="C595" s="146"/>
      <c r="D595" s="146"/>
      <c r="E595" s="146"/>
      <c r="F595" s="146"/>
      <c r="G595" s="146"/>
      <c r="H595" s="146"/>
      <c r="I595" s="146"/>
      <c r="J595" s="146"/>
      <c r="K595" s="146"/>
      <c r="L595" s="146"/>
      <c r="M595" s="146"/>
      <c r="N595" s="146"/>
    </row>
    <row r="596">
      <c r="A596" s="146"/>
      <c r="B596" s="127"/>
      <c r="C596" s="146"/>
      <c r="D596" s="146"/>
      <c r="E596" s="146"/>
      <c r="F596" s="146"/>
      <c r="G596" s="146"/>
      <c r="H596" s="146"/>
      <c r="I596" s="146"/>
      <c r="J596" s="146"/>
      <c r="K596" s="146"/>
      <c r="L596" s="146"/>
      <c r="M596" s="146"/>
      <c r="N596" s="146"/>
    </row>
    <row r="597">
      <c r="A597" s="146"/>
      <c r="B597" s="127"/>
      <c r="C597" s="146"/>
      <c r="D597" s="146"/>
      <c r="E597" s="146"/>
      <c r="F597" s="146"/>
      <c r="G597" s="146"/>
      <c r="H597" s="146"/>
      <c r="I597" s="146"/>
      <c r="J597" s="146"/>
      <c r="K597" s="146"/>
      <c r="L597" s="146"/>
      <c r="M597" s="146"/>
      <c r="N597" s="146"/>
    </row>
    <row r="598">
      <c r="A598" s="146"/>
      <c r="B598" s="127"/>
      <c r="C598" s="146"/>
      <c r="D598" s="146"/>
      <c r="E598" s="146"/>
      <c r="F598" s="146"/>
      <c r="G598" s="146"/>
      <c r="H598" s="146"/>
      <c r="I598" s="146"/>
      <c r="J598" s="146"/>
      <c r="K598" s="146"/>
      <c r="L598" s="146"/>
      <c r="M598" s="146"/>
      <c r="N598" s="146"/>
    </row>
    <row r="599">
      <c r="A599" s="146"/>
      <c r="B599" s="127"/>
      <c r="C599" s="146"/>
      <c r="D599" s="146"/>
      <c r="E599" s="146"/>
      <c r="F599" s="146"/>
      <c r="G599" s="146"/>
      <c r="H599" s="146"/>
      <c r="I599" s="146"/>
      <c r="J599" s="146"/>
      <c r="K599" s="146"/>
      <c r="L599" s="146"/>
      <c r="M599" s="146"/>
      <c r="N599" s="146"/>
    </row>
    <row r="600">
      <c r="A600" s="146"/>
      <c r="B600" s="127"/>
      <c r="C600" s="146"/>
      <c r="D600" s="146"/>
      <c r="E600" s="146"/>
      <c r="F600" s="146"/>
      <c r="G600" s="146"/>
      <c r="H600" s="146"/>
      <c r="I600" s="146"/>
      <c r="J600" s="146"/>
      <c r="K600" s="146"/>
      <c r="L600" s="146"/>
      <c r="M600" s="146"/>
      <c r="N600" s="146"/>
    </row>
    <row r="601">
      <c r="A601" s="146"/>
      <c r="B601" s="127"/>
      <c r="C601" s="146"/>
      <c r="D601" s="146"/>
      <c r="E601" s="146"/>
      <c r="F601" s="146"/>
      <c r="G601" s="146"/>
      <c r="H601" s="146"/>
      <c r="I601" s="146"/>
      <c r="J601" s="146"/>
      <c r="K601" s="146"/>
      <c r="L601" s="146"/>
      <c r="M601" s="146"/>
      <c r="N601" s="146"/>
    </row>
    <row r="602">
      <c r="A602" s="146"/>
      <c r="B602" s="127"/>
      <c r="C602" s="146"/>
      <c r="D602" s="146"/>
      <c r="E602" s="146"/>
      <c r="F602" s="146"/>
      <c r="G602" s="146"/>
      <c r="H602" s="146"/>
      <c r="I602" s="146"/>
      <c r="J602" s="146"/>
      <c r="K602" s="146"/>
      <c r="L602" s="146"/>
      <c r="M602" s="146"/>
      <c r="N602" s="146"/>
    </row>
    <row r="603">
      <c r="A603" s="146"/>
      <c r="B603" s="127"/>
      <c r="C603" s="146"/>
      <c r="D603" s="146"/>
      <c r="E603" s="146"/>
      <c r="F603" s="146"/>
      <c r="G603" s="146"/>
      <c r="H603" s="146"/>
      <c r="I603" s="146"/>
      <c r="J603" s="146"/>
      <c r="K603" s="146"/>
      <c r="L603" s="146"/>
      <c r="M603" s="146"/>
      <c r="N603" s="146"/>
    </row>
    <row r="604">
      <c r="A604" s="146"/>
      <c r="B604" s="127"/>
      <c r="C604" s="146"/>
      <c r="D604" s="146"/>
      <c r="E604" s="146"/>
      <c r="F604" s="146"/>
      <c r="G604" s="146"/>
      <c r="H604" s="146"/>
      <c r="I604" s="146"/>
      <c r="J604" s="146"/>
      <c r="K604" s="146"/>
      <c r="L604" s="146"/>
      <c r="M604" s="146"/>
      <c r="N604" s="146"/>
    </row>
    <row r="605">
      <c r="A605" s="146"/>
      <c r="B605" s="127"/>
      <c r="C605" s="146"/>
      <c r="D605" s="146"/>
      <c r="E605" s="146"/>
      <c r="F605" s="146"/>
      <c r="G605" s="146"/>
      <c r="H605" s="146"/>
      <c r="I605" s="146"/>
      <c r="J605" s="146"/>
      <c r="K605" s="146"/>
      <c r="L605" s="146"/>
      <c r="M605" s="146"/>
      <c r="N605" s="146"/>
    </row>
    <row r="606">
      <c r="A606" s="146"/>
      <c r="B606" s="127"/>
      <c r="C606" s="146"/>
      <c r="D606" s="146"/>
      <c r="E606" s="146"/>
      <c r="F606" s="146"/>
      <c r="G606" s="146"/>
      <c r="H606" s="146"/>
      <c r="I606" s="146"/>
      <c r="J606" s="146"/>
      <c r="K606" s="146"/>
      <c r="L606" s="146"/>
      <c r="M606" s="146"/>
      <c r="N606" s="146"/>
    </row>
    <row r="607">
      <c r="A607" s="146"/>
      <c r="B607" s="127"/>
      <c r="C607" s="146"/>
      <c r="D607" s="146"/>
      <c r="E607" s="146"/>
      <c r="F607" s="146"/>
      <c r="G607" s="146"/>
      <c r="H607" s="146"/>
      <c r="I607" s="146"/>
      <c r="J607" s="146"/>
      <c r="K607" s="146"/>
      <c r="L607" s="146"/>
      <c r="M607" s="146"/>
      <c r="N607" s="146"/>
    </row>
    <row r="608">
      <c r="A608" s="146"/>
      <c r="B608" s="127"/>
      <c r="C608" s="146"/>
      <c r="D608" s="146"/>
      <c r="E608" s="146"/>
      <c r="F608" s="146"/>
      <c r="G608" s="146"/>
      <c r="H608" s="146"/>
      <c r="I608" s="146"/>
      <c r="J608" s="146"/>
      <c r="K608" s="146"/>
      <c r="L608" s="146"/>
      <c r="M608" s="146"/>
      <c r="N608" s="146"/>
    </row>
    <row r="609">
      <c r="A609" s="146"/>
      <c r="B609" s="127"/>
      <c r="C609" s="146"/>
      <c r="D609" s="146"/>
      <c r="E609" s="146"/>
      <c r="F609" s="146"/>
      <c r="G609" s="146"/>
      <c r="H609" s="146"/>
      <c r="I609" s="146"/>
      <c r="J609" s="146"/>
      <c r="K609" s="146"/>
      <c r="L609" s="146"/>
      <c r="M609" s="146"/>
      <c r="N609" s="146"/>
    </row>
    <row r="610">
      <c r="A610" s="146"/>
      <c r="B610" s="127"/>
      <c r="C610" s="146"/>
      <c r="D610" s="146"/>
      <c r="E610" s="146"/>
      <c r="F610" s="146"/>
      <c r="G610" s="146"/>
      <c r="H610" s="146"/>
      <c r="I610" s="146"/>
      <c r="J610" s="146"/>
      <c r="K610" s="146"/>
      <c r="L610" s="146"/>
      <c r="M610" s="146"/>
      <c r="N610" s="146"/>
    </row>
    <row r="611">
      <c r="A611" s="146"/>
      <c r="B611" s="127"/>
      <c r="C611" s="146"/>
      <c r="D611" s="146"/>
      <c r="E611" s="146"/>
      <c r="F611" s="146"/>
      <c r="G611" s="146"/>
      <c r="H611" s="146"/>
      <c r="I611" s="146"/>
      <c r="J611" s="146"/>
      <c r="K611" s="146"/>
      <c r="L611" s="146"/>
      <c r="M611" s="146"/>
      <c r="N611" s="146"/>
    </row>
    <row r="612">
      <c r="A612" s="146"/>
      <c r="B612" s="127"/>
      <c r="C612" s="146"/>
      <c r="D612" s="146"/>
      <c r="E612" s="146"/>
      <c r="F612" s="146"/>
      <c r="G612" s="146"/>
      <c r="H612" s="146"/>
      <c r="I612" s="146"/>
      <c r="J612" s="146"/>
      <c r="K612" s="146"/>
      <c r="L612" s="146"/>
      <c r="M612" s="146"/>
      <c r="N612" s="146"/>
    </row>
    <row r="613">
      <c r="A613" s="146"/>
      <c r="B613" s="127"/>
      <c r="C613" s="146"/>
      <c r="D613" s="146"/>
      <c r="E613" s="146"/>
      <c r="F613" s="146"/>
      <c r="G613" s="146"/>
      <c r="H613" s="146"/>
      <c r="I613" s="146"/>
      <c r="J613" s="146"/>
      <c r="K613" s="146"/>
      <c r="L613" s="146"/>
      <c r="M613" s="146"/>
      <c r="N613" s="146"/>
    </row>
    <row r="614">
      <c r="A614" s="146"/>
      <c r="B614" s="127"/>
      <c r="C614" s="146"/>
      <c r="D614" s="146"/>
      <c r="E614" s="146"/>
      <c r="F614" s="146"/>
      <c r="G614" s="146"/>
      <c r="H614" s="146"/>
      <c r="I614" s="146"/>
      <c r="J614" s="146"/>
      <c r="K614" s="146"/>
      <c r="L614" s="146"/>
      <c r="M614" s="146"/>
      <c r="N614" s="146"/>
    </row>
    <row r="615">
      <c r="A615" s="146"/>
      <c r="B615" s="127"/>
      <c r="C615" s="146"/>
      <c r="D615" s="146"/>
      <c r="E615" s="146"/>
      <c r="F615" s="146"/>
      <c r="G615" s="146"/>
      <c r="H615" s="146"/>
      <c r="I615" s="146"/>
      <c r="J615" s="146"/>
      <c r="K615" s="146"/>
      <c r="L615" s="146"/>
      <c r="M615" s="146"/>
      <c r="N615" s="146"/>
    </row>
    <row r="616">
      <c r="A616" s="146"/>
      <c r="B616" s="127"/>
      <c r="C616" s="146"/>
      <c r="D616" s="146"/>
      <c r="E616" s="146"/>
      <c r="F616" s="146"/>
      <c r="G616" s="146"/>
      <c r="H616" s="146"/>
      <c r="I616" s="146"/>
      <c r="J616" s="146"/>
      <c r="K616" s="146"/>
      <c r="L616" s="146"/>
      <c r="M616" s="146"/>
      <c r="N616" s="146"/>
    </row>
    <row r="617">
      <c r="A617" s="146"/>
      <c r="B617" s="127"/>
      <c r="C617" s="146"/>
      <c r="D617" s="146"/>
      <c r="E617" s="146"/>
      <c r="F617" s="146"/>
      <c r="G617" s="146"/>
      <c r="H617" s="146"/>
      <c r="I617" s="146"/>
      <c r="J617" s="146"/>
      <c r="K617" s="146"/>
      <c r="L617" s="146"/>
      <c r="M617" s="146"/>
      <c r="N617" s="146"/>
    </row>
    <row r="618">
      <c r="A618" s="146"/>
      <c r="B618" s="127"/>
      <c r="C618" s="146"/>
      <c r="D618" s="146"/>
      <c r="E618" s="146"/>
      <c r="F618" s="146"/>
      <c r="G618" s="146"/>
      <c r="H618" s="146"/>
      <c r="I618" s="146"/>
      <c r="J618" s="146"/>
      <c r="K618" s="146"/>
      <c r="L618" s="146"/>
      <c r="M618" s="146"/>
      <c r="N618" s="146"/>
    </row>
    <row r="619">
      <c r="A619" s="146"/>
      <c r="B619" s="127"/>
      <c r="C619" s="146"/>
      <c r="D619" s="146"/>
      <c r="E619" s="146"/>
      <c r="F619" s="146"/>
      <c r="G619" s="146"/>
      <c r="H619" s="146"/>
      <c r="I619" s="146"/>
      <c r="J619" s="146"/>
      <c r="K619" s="146"/>
      <c r="L619" s="146"/>
      <c r="M619" s="146"/>
      <c r="N619" s="146"/>
    </row>
    <row r="620">
      <c r="A620" s="146"/>
      <c r="B620" s="127"/>
      <c r="C620" s="146"/>
      <c r="D620" s="146"/>
      <c r="E620" s="146"/>
      <c r="F620" s="146"/>
      <c r="G620" s="146"/>
      <c r="H620" s="146"/>
      <c r="I620" s="146"/>
      <c r="J620" s="146"/>
      <c r="K620" s="146"/>
      <c r="L620" s="146"/>
      <c r="M620" s="146"/>
      <c r="N620" s="146"/>
    </row>
    <row r="621">
      <c r="A621" s="146"/>
      <c r="B621" s="127"/>
      <c r="C621" s="146"/>
      <c r="D621" s="146"/>
      <c r="E621" s="146"/>
      <c r="F621" s="146"/>
      <c r="G621" s="146"/>
      <c r="H621" s="146"/>
      <c r="I621" s="146"/>
      <c r="J621" s="146"/>
      <c r="K621" s="146"/>
      <c r="L621" s="146"/>
      <c r="M621" s="146"/>
      <c r="N621" s="146"/>
    </row>
    <row r="622">
      <c r="A622" s="146"/>
      <c r="B622" s="127"/>
      <c r="C622" s="146"/>
      <c r="D622" s="146"/>
      <c r="E622" s="146"/>
      <c r="F622" s="146"/>
      <c r="G622" s="146"/>
      <c r="H622" s="146"/>
      <c r="I622" s="146"/>
      <c r="J622" s="146"/>
      <c r="K622" s="146"/>
      <c r="L622" s="146"/>
      <c r="M622" s="146"/>
      <c r="N622" s="146"/>
    </row>
    <row r="623">
      <c r="A623" s="146"/>
      <c r="B623" s="127"/>
      <c r="C623" s="146"/>
      <c r="D623" s="146"/>
      <c r="E623" s="146"/>
      <c r="F623" s="146"/>
      <c r="G623" s="146"/>
      <c r="H623" s="146"/>
      <c r="I623" s="146"/>
      <c r="J623" s="146"/>
      <c r="K623" s="146"/>
      <c r="L623" s="146"/>
      <c r="M623" s="146"/>
      <c r="N623" s="146"/>
    </row>
    <row r="624">
      <c r="A624" s="146"/>
      <c r="B624" s="127"/>
      <c r="C624" s="146"/>
      <c r="D624" s="146"/>
      <c r="E624" s="146"/>
      <c r="F624" s="146"/>
      <c r="G624" s="146"/>
      <c r="H624" s="146"/>
      <c r="I624" s="146"/>
      <c r="J624" s="146"/>
      <c r="K624" s="146"/>
      <c r="L624" s="146"/>
      <c r="M624" s="146"/>
      <c r="N624" s="146"/>
    </row>
    <row r="625">
      <c r="A625" s="146"/>
      <c r="B625" s="127"/>
      <c r="C625" s="146"/>
      <c r="D625" s="146"/>
      <c r="E625" s="146"/>
      <c r="F625" s="146"/>
      <c r="G625" s="146"/>
      <c r="H625" s="146"/>
      <c r="I625" s="146"/>
      <c r="J625" s="146"/>
      <c r="K625" s="146"/>
      <c r="L625" s="146"/>
      <c r="M625" s="146"/>
      <c r="N625" s="146"/>
    </row>
    <row r="626">
      <c r="A626" s="146"/>
      <c r="B626" s="127"/>
      <c r="C626" s="146"/>
      <c r="D626" s="146"/>
      <c r="E626" s="146"/>
      <c r="F626" s="146"/>
      <c r="G626" s="146"/>
      <c r="H626" s="146"/>
      <c r="I626" s="146"/>
      <c r="J626" s="146"/>
      <c r="K626" s="146"/>
      <c r="L626" s="146"/>
      <c r="M626" s="146"/>
      <c r="N626" s="146"/>
    </row>
    <row r="627">
      <c r="A627" s="146"/>
      <c r="B627" s="127"/>
      <c r="C627" s="146"/>
      <c r="D627" s="146"/>
      <c r="E627" s="146"/>
      <c r="F627" s="146"/>
      <c r="G627" s="146"/>
      <c r="H627" s="146"/>
      <c r="I627" s="146"/>
      <c r="J627" s="146"/>
      <c r="K627" s="146"/>
      <c r="L627" s="146"/>
      <c r="M627" s="146"/>
      <c r="N627" s="146"/>
    </row>
    <row r="628">
      <c r="A628" s="146"/>
      <c r="B628" s="127"/>
      <c r="C628" s="146"/>
      <c r="D628" s="146"/>
      <c r="E628" s="146"/>
      <c r="F628" s="146"/>
      <c r="G628" s="146"/>
      <c r="H628" s="146"/>
      <c r="I628" s="146"/>
      <c r="J628" s="146"/>
      <c r="K628" s="146"/>
      <c r="L628" s="146"/>
      <c r="M628" s="146"/>
      <c r="N628" s="146"/>
    </row>
    <row r="629">
      <c r="A629" s="146"/>
      <c r="B629" s="127"/>
      <c r="C629" s="146"/>
      <c r="D629" s="146"/>
      <c r="E629" s="146"/>
      <c r="F629" s="146"/>
      <c r="G629" s="146"/>
      <c r="H629" s="146"/>
      <c r="I629" s="146"/>
      <c r="J629" s="146"/>
      <c r="K629" s="146"/>
      <c r="L629" s="146"/>
      <c r="M629" s="146"/>
      <c r="N629" s="146"/>
    </row>
    <row r="630">
      <c r="A630" s="146"/>
      <c r="B630" s="127"/>
      <c r="C630" s="146"/>
      <c r="D630" s="146"/>
      <c r="E630" s="146"/>
      <c r="F630" s="146"/>
      <c r="G630" s="146"/>
      <c r="H630" s="146"/>
      <c r="I630" s="146"/>
      <c r="J630" s="146"/>
      <c r="K630" s="146"/>
      <c r="L630" s="146"/>
      <c r="M630" s="146"/>
      <c r="N630" s="146"/>
    </row>
    <row r="631">
      <c r="A631" s="146"/>
      <c r="B631" s="127"/>
      <c r="C631" s="146"/>
      <c r="D631" s="146"/>
      <c r="E631" s="146"/>
      <c r="F631" s="146"/>
      <c r="G631" s="146"/>
      <c r="H631" s="146"/>
      <c r="I631" s="146"/>
      <c r="J631" s="146"/>
      <c r="K631" s="146"/>
      <c r="L631" s="146"/>
      <c r="M631" s="146"/>
      <c r="N631" s="146"/>
    </row>
    <row r="632">
      <c r="A632" s="146"/>
      <c r="B632" s="127"/>
      <c r="C632" s="146"/>
      <c r="D632" s="146"/>
      <c r="E632" s="146"/>
      <c r="F632" s="146"/>
      <c r="G632" s="146"/>
      <c r="H632" s="146"/>
      <c r="I632" s="146"/>
      <c r="J632" s="146"/>
      <c r="K632" s="146"/>
      <c r="L632" s="146"/>
      <c r="M632" s="146"/>
      <c r="N632" s="146"/>
    </row>
    <row r="633">
      <c r="A633" s="146"/>
      <c r="B633" s="127"/>
      <c r="C633" s="146"/>
      <c r="D633" s="146"/>
      <c r="E633" s="146"/>
      <c r="F633" s="146"/>
      <c r="G633" s="146"/>
      <c r="H633" s="146"/>
      <c r="I633" s="146"/>
      <c r="J633" s="146"/>
      <c r="K633" s="146"/>
      <c r="L633" s="146"/>
      <c r="M633" s="146"/>
      <c r="N633" s="146"/>
    </row>
    <row r="634">
      <c r="A634" s="146"/>
      <c r="B634" s="127"/>
      <c r="C634" s="146"/>
      <c r="D634" s="146"/>
      <c r="E634" s="146"/>
      <c r="F634" s="146"/>
      <c r="G634" s="146"/>
      <c r="H634" s="146"/>
      <c r="I634" s="146"/>
      <c r="J634" s="146"/>
      <c r="K634" s="146"/>
      <c r="L634" s="146"/>
      <c r="M634" s="146"/>
      <c r="N634" s="146"/>
    </row>
    <row r="635">
      <c r="A635" s="146"/>
      <c r="B635" s="127"/>
      <c r="C635" s="146"/>
      <c r="D635" s="146"/>
      <c r="E635" s="146"/>
      <c r="F635" s="146"/>
      <c r="G635" s="146"/>
      <c r="H635" s="146"/>
      <c r="I635" s="146"/>
      <c r="J635" s="146"/>
      <c r="K635" s="146"/>
      <c r="L635" s="146"/>
      <c r="M635" s="146"/>
      <c r="N635" s="146"/>
    </row>
    <row r="636">
      <c r="A636" s="146"/>
      <c r="B636" s="127"/>
      <c r="C636" s="146"/>
      <c r="D636" s="146"/>
      <c r="E636" s="146"/>
      <c r="F636" s="146"/>
      <c r="G636" s="146"/>
      <c r="H636" s="146"/>
      <c r="I636" s="146"/>
      <c r="J636" s="146"/>
      <c r="K636" s="146"/>
      <c r="L636" s="146"/>
      <c r="M636" s="146"/>
      <c r="N636" s="146"/>
    </row>
    <row r="637">
      <c r="A637" s="146"/>
      <c r="B637" s="127"/>
      <c r="C637" s="146"/>
      <c r="D637" s="146"/>
      <c r="E637" s="146"/>
      <c r="F637" s="146"/>
      <c r="G637" s="146"/>
      <c r="H637" s="146"/>
      <c r="I637" s="146"/>
      <c r="J637" s="146"/>
      <c r="K637" s="146"/>
      <c r="L637" s="146"/>
      <c r="M637" s="146"/>
      <c r="N637" s="146"/>
    </row>
    <row r="638">
      <c r="A638" s="146"/>
      <c r="B638" s="127"/>
      <c r="C638" s="146"/>
      <c r="D638" s="146"/>
      <c r="E638" s="146"/>
      <c r="F638" s="146"/>
      <c r="G638" s="146"/>
      <c r="H638" s="146"/>
      <c r="I638" s="146"/>
      <c r="J638" s="146"/>
      <c r="K638" s="146"/>
      <c r="L638" s="146"/>
      <c r="M638" s="146"/>
      <c r="N638" s="146"/>
    </row>
    <row r="639">
      <c r="A639" s="146"/>
      <c r="B639" s="127"/>
      <c r="C639" s="146"/>
      <c r="D639" s="146"/>
      <c r="E639" s="146"/>
      <c r="F639" s="146"/>
      <c r="G639" s="146"/>
      <c r="H639" s="146"/>
      <c r="I639" s="146"/>
      <c r="J639" s="146"/>
      <c r="K639" s="146"/>
      <c r="L639" s="146"/>
      <c r="M639" s="146"/>
      <c r="N639" s="146"/>
    </row>
    <row r="640">
      <c r="A640" s="146"/>
      <c r="B640" s="127"/>
      <c r="C640" s="146"/>
      <c r="D640" s="146"/>
      <c r="E640" s="146"/>
      <c r="F640" s="146"/>
      <c r="G640" s="146"/>
      <c r="H640" s="146"/>
      <c r="I640" s="146"/>
      <c r="J640" s="146"/>
      <c r="K640" s="146"/>
      <c r="L640" s="146"/>
      <c r="M640" s="146"/>
      <c r="N640" s="146"/>
    </row>
    <row r="641">
      <c r="A641" s="146"/>
      <c r="B641" s="127"/>
      <c r="C641" s="146"/>
      <c r="D641" s="146"/>
      <c r="E641" s="146"/>
      <c r="F641" s="146"/>
      <c r="G641" s="146"/>
      <c r="H641" s="146"/>
      <c r="I641" s="146"/>
      <c r="J641" s="146"/>
      <c r="K641" s="146"/>
      <c r="L641" s="146"/>
      <c r="M641" s="146"/>
      <c r="N641" s="146"/>
    </row>
    <row r="642">
      <c r="A642" s="146"/>
      <c r="B642" s="127"/>
      <c r="C642" s="146"/>
      <c r="D642" s="146"/>
      <c r="E642" s="146"/>
      <c r="F642" s="146"/>
      <c r="G642" s="146"/>
      <c r="H642" s="146"/>
      <c r="I642" s="146"/>
      <c r="J642" s="146"/>
      <c r="K642" s="146"/>
      <c r="L642" s="146"/>
      <c r="M642" s="146"/>
      <c r="N642" s="146"/>
    </row>
    <row r="643">
      <c r="A643" s="146"/>
      <c r="B643" s="127"/>
      <c r="C643" s="146"/>
      <c r="D643" s="146"/>
      <c r="E643" s="146"/>
      <c r="F643" s="146"/>
      <c r="G643" s="146"/>
      <c r="H643" s="146"/>
      <c r="I643" s="146"/>
      <c r="J643" s="146"/>
      <c r="K643" s="146"/>
      <c r="L643" s="146"/>
      <c r="M643" s="146"/>
      <c r="N643" s="146"/>
    </row>
    <row r="644">
      <c r="A644" s="146"/>
      <c r="B644" s="127"/>
      <c r="C644" s="146"/>
      <c r="D644" s="146"/>
      <c r="E644" s="146"/>
      <c r="F644" s="146"/>
      <c r="G644" s="146"/>
      <c r="H644" s="146"/>
      <c r="I644" s="146"/>
      <c r="J644" s="146"/>
      <c r="K644" s="146"/>
      <c r="L644" s="146"/>
      <c r="M644" s="146"/>
      <c r="N644" s="146"/>
    </row>
    <row r="645">
      <c r="A645" s="146"/>
      <c r="B645" s="127"/>
      <c r="C645" s="146"/>
      <c r="D645" s="146"/>
      <c r="E645" s="146"/>
      <c r="F645" s="146"/>
      <c r="G645" s="146"/>
      <c r="H645" s="146"/>
      <c r="I645" s="146"/>
      <c r="J645" s="146"/>
      <c r="K645" s="146"/>
      <c r="L645" s="146"/>
      <c r="M645" s="146"/>
      <c r="N645" s="146"/>
    </row>
    <row r="646">
      <c r="A646" s="146"/>
      <c r="B646" s="127"/>
      <c r="C646" s="146"/>
      <c r="D646" s="146"/>
      <c r="E646" s="146"/>
      <c r="F646" s="146"/>
      <c r="G646" s="146"/>
      <c r="H646" s="146"/>
      <c r="I646" s="146"/>
      <c r="J646" s="146"/>
      <c r="K646" s="146"/>
      <c r="L646" s="146"/>
      <c r="M646" s="146"/>
      <c r="N646" s="146"/>
    </row>
    <row r="647">
      <c r="A647" s="146"/>
      <c r="B647" s="127"/>
      <c r="C647" s="146"/>
      <c r="D647" s="146"/>
      <c r="E647" s="146"/>
      <c r="F647" s="146"/>
      <c r="G647" s="146"/>
      <c r="H647" s="146"/>
      <c r="I647" s="146"/>
      <c r="J647" s="146"/>
      <c r="K647" s="146"/>
      <c r="L647" s="146"/>
      <c r="M647" s="146"/>
      <c r="N647" s="146"/>
    </row>
    <row r="648">
      <c r="A648" s="146"/>
      <c r="B648" s="127"/>
      <c r="C648" s="146"/>
      <c r="D648" s="146"/>
      <c r="E648" s="146"/>
      <c r="F648" s="146"/>
      <c r="G648" s="146"/>
      <c r="H648" s="146"/>
      <c r="I648" s="146"/>
      <c r="J648" s="146"/>
      <c r="K648" s="146"/>
      <c r="L648" s="146"/>
      <c r="M648" s="146"/>
      <c r="N648" s="146"/>
    </row>
    <row r="649">
      <c r="A649" s="146"/>
      <c r="B649" s="127"/>
      <c r="C649" s="146"/>
      <c r="D649" s="146"/>
      <c r="E649" s="146"/>
      <c r="F649" s="146"/>
      <c r="G649" s="146"/>
      <c r="H649" s="146"/>
      <c r="I649" s="146"/>
      <c r="J649" s="146"/>
      <c r="K649" s="146"/>
      <c r="L649" s="146"/>
      <c r="M649" s="146"/>
      <c r="N649" s="146"/>
    </row>
    <row r="650">
      <c r="A650" s="146"/>
      <c r="B650" s="127"/>
      <c r="C650" s="146"/>
      <c r="D650" s="146"/>
      <c r="E650" s="146"/>
      <c r="F650" s="146"/>
      <c r="G650" s="146"/>
      <c r="H650" s="146"/>
      <c r="I650" s="146"/>
      <c r="J650" s="146"/>
      <c r="K650" s="146"/>
      <c r="L650" s="146"/>
      <c r="M650" s="146"/>
      <c r="N650" s="146"/>
    </row>
    <row r="651">
      <c r="A651" s="146"/>
      <c r="B651" s="127"/>
      <c r="C651" s="146"/>
      <c r="D651" s="146"/>
      <c r="E651" s="146"/>
      <c r="F651" s="146"/>
      <c r="G651" s="146"/>
      <c r="H651" s="146"/>
      <c r="I651" s="146"/>
      <c r="J651" s="146"/>
      <c r="K651" s="146"/>
      <c r="L651" s="146"/>
      <c r="M651" s="146"/>
      <c r="N651" s="146"/>
    </row>
    <row r="652">
      <c r="A652" s="146"/>
      <c r="B652" s="127"/>
      <c r="C652" s="146"/>
      <c r="D652" s="146"/>
      <c r="E652" s="146"/>
      <c r="F652" s="146"/>
      <c r="G652" s="146"/>
      <c r="H652" s="146"/>
      <c r="I652" s="146"/>
      <c r="J652" s="146"/>
      <c r="K652" s="146"/>
      <c r="L652" s="146"/>
      <c r="M652" s="146"/>
      <c r="N652" s="146"/>
    </row>
    <row r="653">
      <c r="A653" s="146"/>
      <c r="B653" s="127"/>
      <c r="C653" s="146"/>
      <c r="D653" s="146"/>
      <c r="E653" s="146"/>
      <c r="F653" s="146"/>
      <c r="G653" s="146"/>
      <c r="H653" s="146"/>
      <c r="I653" s="146"/>
      <c r="J653" s="146"/>
      <c r="K653" s="146"/>
      <c r="L653" s="146"/>
      <c r="M653" s="146"/>
      <c r="N653" s="146"/>
    </row>
    <row r="654">
      <c r="A654" s="146"/>
      <c r="B654" s="127"/>
      <c r="C654" s="146"/>
      <c r="D654" s="146"/>
      <c r="E654" s="146"/>
      <c r="F654" s="146"/>
      <c r="G654" s="146"/>
      <c r="H654" s="146"/>
      <c r="I654" s="146"/>
      <c r="J654" s="146"/>
      <c r="K654" s="146"/>
      <c r="L654" s="146"/>
      <c r="M654" s="146"/>
      <c r="N654" s="146"/>
    </row>
    <row r="655">
      <c r="A655" s="146"/>
      <c r="B655" s="127"/>
      <c r="C655" s="146"/>
      <c r="D655" s="146"/>
      <c r="E655" s="146"/>
      <c r="F655" s="146"/>
      <c r="G655" s="146"/>
      <c r="H655" s="146"/>
      <c r="I655" s="146"/>
      <c r="J655" s="146"/>
      <c r="K655" s="146"/>
      <c r="L655" s="146"/>
      <c r="M655" s="146"/>
      <c r="N655" s="146"/>
    </row>
    <row r="656">
      <c r="A656" s="146"/>
      <c r="B656" s="127"/>
      <c r="C656" s="146"/>
      <c r="D656" s="146"/>
      <c r="E656" s="146"/>
      <c r="F656" s="146"/>
      <c r="G656" s="146"/>
      <c r="H656" s="146"/>
      <c r="I656" s="146"/>
      <c r="J656" s="146"/>
      <c r="K656" s="146"/>
      <c r="L656" s="146"/>
      <c r="M656" s="146"/>
      <c r="N656" s="146"/>
    </row>
    <row r="657">
      <c r="A657" s="146"/>
      <c r="B657" s="127"/>
      <c r="C657" s="146"/>
      <c r="D657" s="146"/>
      <c r="E657" s="146"/>
      <c r="F657" s="146"/>
      <c r="G657" s="146"/>
      <c r="H657" s="146"/>
      <c r="I657" s="146"/>
      <c r="J657" s="146"/>
      <c r="K657" s="146"/>
      <c r="L657" s="146"/>
      <c r="M657" s="146"/>
      <c r="N657" s="146"/>
    </row>
    <row r="658">
      <c r="A658" s="146"/>
      <c r="B658" s="127"/>
      <c r="C658" s="146"/>
      <c r="D658" s="146"/>
      <c r="E658" s="146"/>
      <c r="F658" s="146"/>
      <c r="G658" s="146"/>
      <c r="H658" s="146"/>
      <c r="I658" s="146"/>
      <c r="J658" s="146"/>
      <c r="K658" s="146"/>
      <c r="L658" s="146"/>
      <c r="M658" s="146"/>
      <c r="N658" s="146"/>
    </row>
    <row r="659">
      <c r="A659" s="146"/>
      <c r="B659" s="127"/>
      <c r="C659" s="146"/>
      <c r="D659" s="146"/>
      <c r="E659" s="146"/>
      <c r="F659" s="146"/>
      <c r="G659" s="146"/>
      <c r="H659" s="146"/>
      <c r="I659" s="146"/>
      <c r="J659" s="146"/>
      <c r="K659" s="146"/>
      <c r="L659" s="146"/>
      <c r="M659" s="146"/>
      <c r="N659" s="146"/>
    </row>
    <row r="660">
      <c r="A660" s="146"/>
      <c r="B660" s="127"/>
      <c r="C660" s="146"/>
      <c r="D660" s="146"/>
      <c r="E660" s="146"/>
      <c r="F660" s="146"/>
      <c r="G660" s="146"/>
      <c r="H660" s="146"/>
      <c r="I660" s="146"/>
      <c r="J660" s="146"/>
      <c r="K660" s="146"/>
      <c r="L660" s="146"/>
      <c r="M660" s="146"/>
      <c r="N660" s="146"/>
    </row>
    <row r="661">
      <c r="A661" s="146"/>
      <c r="B661" s="127"/>
      <c r="C661" s="146"/>
      <c r="D661" s="146"/>
      <c r="E661" s="146"/>
      <c r="F661" s="146"/>
      <c r="G661" s="146"/>
      <c r="H661" s="146"/>
      <c r="I661" s="146"/>
      <c r="J661" s="146"/>
      <c r="K661" s="146"/>
      <c r="L661" s="146"/>
      <c r="M661" s="146"/>
      <c r="N661" s="146"/>
    </row>
    <row r="662">
      <c r="A662" s="146"/>
      <c r="B662" s="127"/>
      <c r="C662" s="146"/>
      <c r="D662" s="146"/>
      <c r="E662" s="146"/>
      <c r="F662" s="146"/>
      <c r="G662" s="146"/>
      <c r="H662" s="146"/>
      <c r="I662" s="146"/>
      <c r="J662" s="146"/>
      <c r="K662" s="146"/>
      <c r="L662" s="146"/>
      <c r="M662" s="146"/>
      <c r="N662" s="146"/>
    </row>
    <row r="663">
      <c r="A663" s="146"/>
      <c r="B663" s="127"/>
      <c r="C663" s="146"/>
      <c r="D663" s="146"/>
      <c r="E663" s="146"/>
      <c r="F663" s="146"/>
      <c r="G663" s="146"/>
      <c r="H663" s="146"/>
      <c r="I663" s="146"/>
      <c r="J663" s="146"/>
      <c r="K663" s="146"/>
      <c r="L663" s="146"/>
      <c r="M663" s="146"/>
      <c r="N663" s="146"/>
    </row>
    <row r="664">
      <c r="A664" s="146"/>
      <c r="B664" s="127"/>
      <c r="C664" s="146"/>
      <c r="D664" s="146"/>
      <c r="E664" s="146"/>
      <c r="F664" s="146"/>
      <c r="G664" s="146"/>
      <c r="H664" s="146"/>
      <c r="I664" s="146"/>
      <c r="J664" s="146"/>
      <c r="K664" s="146"/>
      <c r="L664" s="146"/>
      <c r="M664" s="146"/>
      <c r="N664" s="146"/>
    </row>
    <row r="665">
      <c r="A665" s="146"/>
      <c r="B665" s="127"/>
      <c r="C665" s="146"/>
      <c r="D665" s="146"/>
      <c r="E665" s="146"/>
      <c r="F665" s="146"/>
      <c r="G665" s="146"/>
      <c r="H665" s="146"/>
      <c r="I665" s="146"/>
      <c r="J665" s="146"/>
      <c r="K665" s="146"/>
      <c r="L665" s="146"/>
      <c r="M665" s="146"/>
      <c r="N665" s="146"/>
    </row>
    <row r="666">
      <c r="A666" s="146"/>
      <c r="B666" s="127"/>
      <c r="C666" s="146"/>
      <c r="D666" s="146"/>
      <c r="E666" s="146"/>
      <c r="F666" s="146"/>
      <c r="G666" s="146"/>
      <c r="H666" s="146"/>
      <c r="I666" s="146"/>
      <c r="J666" s="146"/>
      <c r="K666" s="146"/>
      <c r="L666" s="146"/>
      <c r="M666" s="146"/>
      <c r="N666" s="146"/>
    </row>
    <row r="667">
      <c r="A667" s="146"/>
      <c r="B667" s="127"/>
      <c r="C667" s="146"/>
      <c r="D667" s="146"/>
      <c r="E667" s="146"/>
      <c r="F667" s="146"/>
      <c r="G667" s="146"/>
      <c r="H667" s="146"/>
      <c r="I667" s="146"/>
      <c r="J667" s="146"/>
      <c r="K667" s="146"/>
      <c r="L667" s="146"/>
      <c r="M667" s="146"/>
      <c r="N667" s="146"/>
    </row>
    <row r="668">
      <c r="A668" s="146"/>
      <c r="B668" s="127"/>
      <c r="C668" s="146"/>
      <c r="D668" s="146"/>
      <c r="E668" s="146"/>
      <c r="F668" s="146"/>
      <c r="G668" s="146"/>
      <c r="H668" s="146"/>
      <c r="I668" s="146"/>
      <c r="J668" s="146"/>
      <c r="K668" s="146"/>
      <c r="L668" s="146"/>
      <c r="M668" s="146"/>
      <c r="N668" s="146"/>
    </row>
    <row r="669">
      <c r="A669" s="146"/>
      <c r="B669" s="127"/>
      <c r="C669" s="146"/>
      <c r="D669" s="146"/>
      <c r="E669" s="146"/>
      <c r="F669" s="146"/>
      <c r="G669" s="146"/>
      <c r="H669" s="146"/>
      <c r="I669" s="146"/>
      <c r="J669" s="146"/>
      <c r="K669" s="146"/>
      <c r="L669" s="146"/>
      <c r="M669" s="146"/>
      <c r="N669" s="146"/>
    </row>
    <row r="670">
      <c r="A670" s="146"/>
      <c r="B670" s="127"/>
      <c r="C670" s="146"/>
      <c r="D670" s="146"/>
      <c r="E670" s="146"/>
      <c r="F670" s="146"/>
      <c r="G670" s="146"/>
      <c r="H670" s="146"/>
      <c r="I670" s="146"/>
      <c r="J670" s="146"/>
      <c r="K670" s="146"/>
      <c r="L670" s="146"/>
      <c r="M670" s="146"/>
      <c r="N670" s="146"/>
    </row>
    <row r="671">
      <c r="A671" s="146"/>
      <c r="B671" s="127"/>
      <c r="C671" s="146"/>
      <c r="D671" s="146"/>
      <c r="E671" s="146"/>
      <c r="F671" s="146"/>
      <c r="G671" s="146"/>
      <c r="H671" s="146"/>
      <c r="I671" s="146"/>
      <c r="J671" s="146"/>
      <c r="K671" s="146"/>
      <c r="L671" s="146"/>
      <c r="M671" s="146"/>
      <c r="N671" s="146"/>
    </row>
    <row r="672">
      <c r="A672" s="146"/>
      <c r="B672" s="127"/>
      <c r="C672" s="146"/>
      <c r="D672" s="146"/>
      <c r="E672" s="146"/>
      <c r="F672" s="146"/>
      <c r="G672" s="146"/>
      <c r="H672" s="146"/>
      <c r="I672" s="146"/>
      <c r="J672" s="146"/>
      <c r="K672" s="146"/>
      <c r="L672" s="146"/>
      <c r="M672" s="146"/>
      <c r="N672" s="146"/>
    </row>
    <row r="673">
      <c r="A673" s="146"/>
      <c r="B673" s="127"/>
      <c r="C673" s="146"/>
      <c r="D673" s="146"/>
      <c r="E673" s="146"/>
      <c r="F673" s="146"/>
      <c r="G673" s="146"/>
      <c r="H673" s="146"/>
      <c r="I673" s="146"/>
      <c r="J673" s="146"/>
      <c r="K673" s="146"/>
      <c r="L673" s="146"/>
      <c r="M673" s="146"/>
      <c r="N673" s="146"/>
    </row>
    <row r="674">
      <c r="A674" s="146"/>
      <c r="B674" s="127"/>
      <c r="C674" s="146"/>
      <c r="D674" s="146"/>
      <c r="E674" s="146"/>
      <c r="F674" s="146"/>
      <c r="G674" s="146"/>
      <c r="H674" s="146"/>
      <c r="I674" s="146"/>
      <c r="J674" s="146"/>
      <c r="K674" s="146"/>
      <c r="L674" s="146"/>
      <c r="M674" s="146"/>
      <c r="N674" s="146"/>
    </row>
    <row r="675">
      <c r="A675" s="146"/>
      <c r="B675" s="127"/>
      <c r="C675" s="146"/>
      <c r="D675" s="146"/>
      <c r="E675" s="146"/>
      <c r="F675" s="146"/>
      <c r="G675" s="146"/>
      <c r="H675" s="146"/>
      <c r="I675" s="146"/>
      <c r="J675" s="146"/>
      <c r="K675" s="146"/>
      <c r="L675" s="146"/>
      <c r="M675" s="146"/>
      <c r="N675" s="146"/>
    </row>
    <row r="676">
      <c r="A676" s="146"/>
      <c r="B676" s="127"/>
      <c r="C676" s="146"/>
      <c r="D676" s="146"/>
      <c r="E676" s="146"/>
      <c r="F676" s="146"/>
      <c r="G676" s="146"/>
      <c r="H676" s="146"/>
      <c r="I676" s="146"/>
      <c r="J676" s="146"/>
      <c r="K676" s="146"/>
      <c r="L676" s="146"/>
      <c r="M676" s="146"/>
      <c r="N676" s="146"/>
    </row>
    <row r="677">
      <c r="A677" s="146"/>
      <c r="B677" s="127"/>
      <c r="C677" s="146"/>
      <c r="D677" s="146"/>
      <c r="E677" s="146"/>
      <c r="F677" s="146"/>
      <c r="G677" s="146"/>
      <c r="H677" s="146"/>
      <c r="I677" s="146"/>
      <c r="J677" s="146"/>
      <c r="K677" s="146"/>
      <c r="L677" s="146"/>
      <c r="M677" s="146"/>
      <c r="N677" s="146"/>
    </row>
    <row r="678">
      <c r="A678" s="146"/>
      <c r="B678" s="127"/>
      <c r="C678" s="146"/>
      <c r="D678" s="146"/>
      <c r="E678" s="146"/>
      <c r="F678" s="146"/>
      <c r="G678" s="146"/>
      <c r="H678" s="146"/>
      <c r="I678" s="146"/>
      <c r="J678" s="146"/>
      <c r="K678" s="146"/>
      <c r="L678" s="146"/>
      <c r="M678" s="146"/>
      <c r="N678" s="146"/>
    </row>
    <row r="679">
      <c r="A679" s="146"/>
      <c r="B679" s="127"/>
      <c r="C679" s="146"/>
      <c r="D679" s="146"/>
      <c r="E679" s="146"/>
      <c r="F679" s="146"/>
      <c r="G679" s="146"/>
      <c r="H679" s="146"/>
      <c r="I679" s="146"/>
      <c r="J679" s="146"/>
      <c r="K679" s="146"/>
      <c r="L679" s="146"/>
      <c r="M679" s="146"/>
      <c r="N679" s="146"/>
    </row>
    <row r="680">
      <c r="A680" s="146"/>
      <c r="B680" s="127"/>
      <c r="C680" s="146"/>
      <c r="D680" s="146"/>
      <c r="E680" s="146"/>
      <c r="F680" s="146"/>
      <c r="G680" s="146"/>
      <c r="H680" s="146"/>
      <c r="I680" s="146"/>
      <c r="J680" s="146"/>
      <c r="K680" s="146"/>
      <c r="L680" s="146"/>
      <c r="M680" s="146"/>
      <c r="N680" s="146"/>
    </row>
    <row r="681">
      <c r="A681" s="146"/>
      <c r="B681" s="127"/>
      <c r="C681" s="146"/>
      <c r="D681" s="146"/>
      <c r="E681" s="146"/>
      <c r="F681" s="146"/>
      <c r="G681" s="146"/>
      <c r="H681" s="146"/>
      <c r="I681" s="146"/>
      <c r="J681" s="146"/>
      <c r="K681" s="146"/>
      <c r="L681" s="146"/>
      <c r="M681" s="146"/>
      <c r="N681" s="146"/>
    </row>
    <row r="682">
      <c r="A682" s="146"/>
      <c r="B682" s="127"/>
      <c r="C682" s="146"/>
      <c r="D682" s="146"/>
      <c r="E682" s="146"/>
      <c r="F682" s="146"/>
      <c r="G682" s="146"/>
      <c r="H682" s="146"/>
      <c r="I682" s="146"/>
      <c r="J682" s="146"/>
      <c r="K682" s="146"/>
      <c r="L682" s="146"/>
      <c r="M682" s="146"/>
      <c r="N682" s="146"/>
    </row>
    <row r="683">
      <c r="A683" s="146"/>
      <c r="B683" s="127"/>
      <c r="C683" s="146"/>
      <c r="D683" s="146"/>
      <c r="E683" s="146"/>
      <c r="F683" s="146"/>
      <c r="G683" s="146"/>
      <c r="H683" s="146"/>
      <c r="I683" s="146"/>
      <c r="J683" s="146"/>
      <c r="K683" s="146"/>
      <c r="L683" s="146"/>
      <c r="M683" s="146"/>
      <c r="N683" s="146"/>
    </row>
    <row r="684">
      <c r="A684" s="146"/>
      <c r="B684" s="127"/>
      <c r="C684" s="146"/>
      <c r="D684" s="146"/>
      <c r="E684" s="146"/>
      <c r="F684" s="146"/>
      <c r="G684" s="146"/>
      <c r="H684" s="146"/>
      <c r="I684" s="146"/>
      <c r="J684" s="146"/>
      <c r="K684" s="146"/>
      <c r="L684" s="146"/>
      <c r="M684" s="146"/>
      <c r="N684" s="146"/>
    </row>
    <row r="685">
      <c r="A685" s="146"/>
      <c r="B685" s="127"/>
      <c r="C685" s="146"/>
      <c r="D685" s="146"/>
      <c r="E685" s="146"/>
      <c r="F685" s="146"/>
      <c r="G685" s="146"/>
      <c r="H685" s="146"/>
      <c r="I685" s="146"/>
      <c r="J685" s="146"/>
      <c r="K685" s="146"/>
      <c r="L685" s="146"/>
      <c r="M685" s="146"/>
      <c r="N685" s="146"/>
    </row>
    <row r="686">
      <c r="A686" s="146"/>
      <c r="B686" s="127"/>
      <c r="C686" s="146"/>
      <c r="D686" s="146"/>
      <c r="E686" s="146"/>
      <c r="F686" s="146"/>
      <c r="G686" s="146"/>
      <c r="H686" s="146"/>
      <c r="I686" s="146"/>
      <c r="J686" s="146"/>
      <c r="K686" s="146"/>
      <c r="L686" s="146"/>
      <c r="M686" s="146"/>
      <c r="N686" s="146"/>
    </row>
    <row r="687">
      <c r="A687" s="146"/>
      <c r="B687" s="127"/>
      <c r="C687" s="146"/>
      <c r="D687" s="146"/>
      <c r="E687" s="146"/>
      <c r="F687" s="146"/>
      <c r="G687" s="146"/>
      <c r="H687" s="146"/>
      <c r="I687" s="146"/>
      <c r="J687" s="146"/>
      <c r="K687" s="146"/>
      <c r="L687" s="146"/>
      <c r="M687" s="146"/>
      <c r="N687" s="146"/>
    </row>
    <row r="688">
      <c r="A688" s="146"/>
      <c r="B688" s="127"/>
      <c r="C688" s="146"/>
      <c r="D688" s="146"/>
      <c r="E688" s="146"/>
      <c r="F688" s="146"/>
      <c r="G688" s="146"/>
      <c r="H688" s="146"/>
      <c r="I688" s="146"/>
      <c r="J688" s="146"/>
      <c r="K688" s="146"/>
      <c r="L688" s="146"/>
      <c r="M688" s="146"/>
      <c r="N688" s="146"/>
    </row>
    <row r="689">
      <c r="A689" s="146"/>
      <c r="B689" s="127"/>
      <c r="C689" s="146"/>
      <c r="D689" s="146"/>
      <c r="E689" s="146"/>
      <c r="F689" s="146"/>
      <c r="G689" s="146"/>
      <c r="H689" s="146"/>
      <c r="I689" s="146"/>
      <c r="J689" s="146"/>
      <c r="K689" s="146"/>
      <c r="L689" s="146"/>
      <c r="M689" s="146"/>
      <c r="N689" s="146"/>
    </row>
    <row r="690">
      <c r="A690" s="146"/>
      <c r="B690" s="127"/>
      <c r="C690" s="146"/>
      <c r="D690" s="146"/>
      <c r="E690" s="146"/>
      <c r="F690" s="146"/>
      <c r="G690" s="146"/>
      <c r="H690" s="146"/>
      <c r="I690" s="146"/>
      <c r="J690" s="146"/>
      <c r="K690" s="146"/>
      <c r="L690" s="146"/>
      <c r="M690" s="146"/>
      <c r="N690" s="146"/>
    </row>
    <row r="691">
      <c r="A691" s="146"/>
      <c r="B691" s="127"/>
      <c r="C691" s="146"/>
      <c r="D691" s="146"/>
      <c r="E691" s="146"/>
      <c r="F691" s="146"/>
      <c r="G691" s="146"/>
      <c r="H691" s="146"/>
      <c r="I691" s="146"/>
      <c r="J691" s="146"/>
      <c r="K691" s="146"/>
      <c r="L691" s="146"/>
      <c r="M691" s="146"/>
      <c r="N691" s="146"/>
    </row>
    <row r="692">
      <c r="A692" s="146"/>
      <c r="B692" s="127"/>
      <c r="C692" s="146"/>
      <c r="D692" s="146"/>
      <c r="E692" s="146"/>
      <c r="F692" s="146"/>
      <c r="G692" s="146"/>
      <c r="H692" s="146"/>
      <c r="I692" s="146"/>
      <c r="J692" s="146"/>
      <c r="K692" s="146"/>
      <c r="L692" s="146"/>
      <c r="M692" s="146"/>
      <c r="N692" s="146"/>
    </row>
    <row r="693">
      <c r="A693" s="146"/>
      <c r="B693" s="127"/>
      <c r="C693" s="146"/>
      <c r="D693" s="146"/>
      <c r="E693" s="146"/>
      <c r="F693" s="146"/>
      <c r="G693" s="146"/>
      <c r="H693" s="146"/>
      <c r="I693" s="146"/>
      <c r="J693" s="146"/>
      <c r="K693" s="146"/>
      <c r="L693" s="146"/>
      <c r="M693" s="146"/>
      <c r="N693" s="146"/>
    </row>
    <row r="694">
      <c r="A694" s="146"/>
      <c r="B694" s="127"/>
      <c r="C694" s="146"/>
      <c r="D694" s="146"/>
      <c r="E694" s="146"/>
      <c r="F694" s="146"/>
      <c r="G694" s="146"/>
      <c r="H694" s="146"/>
      <c r="I694" s="146"/>
      <c r="J694" s="146"/>
      <c r="K694" s="146"/>
      <c r="L694" s="146"/>
      <c r="M694" s="146"/>
      <c r="N694" s="146"/>
    </row>
    <row r="695">
      <c r="A695" s="146"/>
      <c r="B695" s="127"/>
      <c r="C695" s="146"/>
      <c r="D695" s="146"/>
      <c r="E695" s="146"/>
      <c r="F695" s="146"/>
      <c r="G695" s="146"/>
      <c r="H695" s="146"/>
      <c r="I695" s="146"/>
      <c r="J695" s="146"/>
      <c r="K695" s="146"/>
      <c r="L695" s="146"/>
      <c r="M695" s="146"/>
      <c r="N695" s="146"/>
    </row>
    <row r="696">
      <c r="A696" s="146"/>
      <c r="B696" s="127"/>
      <c r="C696" s="146"/>
      <c r="D696" s="146"/>
      <c r="E696" s="146"/>
      <c r="F696" s="146"/>
      <c r="G696" s="146"/>
      <c r="H696" s="146"/>
      <c r="I696" s="146"/>
      <c r="J696" s="146"/>
      <c r="K696" s="146"/>
      <c r="L696" s="146"/>
      <c r="M696" s="146"/>
      <c r="N696" s="146"/>
    </row>
    <row r="697">
      <c r="A697" s="146"/>
      <c r="B697" s="127"/>
      <c r="C697" s="146"/>
      <c r="D697" s="146"/>
      <c r="E697" s="146"/>
      <c r="F697" s="146"/>
      <c r="G697" s="146"/>
      <c r="H697" s="146"/>
      <c r="I697" s="146"/>
      <c r="J697" s="146"/>
      <c r="K697" s="146"/>
      <c r="L697" s="146"/>
      <c r="M697" s="146"/>
      <c r="N697" s="146"/>
    </row>
    <row r="698">
      <c r="A698" s="146"/>
      <c r="B698" s="127"/>
      <c r="C698" s="146"/>
      <c r="D698" s="146"/>
      <c r="E698" s="146"/>
      <c r="F698" s="146"/>
      <c r="G698" s="146"/>
      <c r="H698" s="146"/>
      <c r="I698" s="146"/>
      <c r="J698" s="146"/>
      <c r="K698" s="146"/>
      <c r="L698" s="146"/>
      <c r="M698" s="146"/>
      <c r="N698" s="146"/>
    </row>
    <row r="699">
      <c r="A699" s="146"/>
      <c r="B699" s="127"/>
      <c r="C699" s="146"/>
      <c r="D699" s="146"/>
      <c r="E699" s="146"/>
      <c r="F699" s="146"/>
      <c r="G699" s="146"/>
      <c r="H699" s="146"/>
      <c r="I699" s="146"/>
      <c r="J699" s="146"/>
      <c r="K699" s="146"/>
      <c r="L699" s="146"/>
      <c r="M699" s="146"/>
      <c r="N699" s="146"/>
    </row>
    <row r="700">
      <c r="A700" s="146"/>
      <c r="B700" s="127"/>
      <c r="C700" s="146"/>
      <c r="D700" s="146"/>
      <c r="E700" s="146"/>
      <c r="F700" s="146"/>
      <c r="G700" s="146"/>
      <c r="H700" s="146"/>
      <c r="I700" s="146"/>
      <c r="J700" s="146"/>
      <c r="K700" s="146"/>
      <c r="L700" s="146"/>
      <c r="M700" s="146"/>
      <c r="N700" s="146"/>
    </row>
    <row r="701">
      <c r="A701" s="146"/>
      <c r="B701" s="127"/>
      <c r="C701" s="146"/>
      <c r="D701" s="146"/>
      <c r="E701" s="146"/>
      <c r="F701" s="146"/>
      <c r="G701" s="146"/>
      <c r="H701" s="146"/>
      <c r="I701" s="146"/>
      <c r="J701" s="146"/>
      <c r="K701" s="146"/>
      <c r="L701" s="146"/>
      <c r="M701" s="146"/>
      <c r="N701" s="146"/>
    </row>
    <row r="702">
      <c r="A702" s="146"/>
      <c r="B702" s="127"/>
      <c r="C702" s="146"/>
      <c r="D702" s="146"/>
      <c r="E702" s="146"/>
      <c r="F702" s="146"/>
      <c r="G702" s="146"/>
      <c r="H702" s="146"/>
      <c r="I702" s="146"/>
      <c r="J702" s="146"/>
      <c r="K702" s="146"/>
      <c r="L702" s="146"/>
      <c r="M702" s="146"/>
      <c r="N702" s="146"/>
    </row>
    <row r="703">
      <c r="A703" s="146"/>
      <c r="B703" s="127"/>
      <c r="C703" s="146"/>
      <c r="D703" s="146"/>
      <c r="E703" s="146"/>
      <c r="F703" s="146"/>
      <c r="G703" s="146"/>
      <c r="H703" s="146"/>
      <c r="I703" s="146"/>
      <c r="J703" s="146"/>
      <c r="K703" s="146"/>
      <c r="L703" s="146"/>
      <c r="M703" s="146"/>
      <c r="N703" s="146"/>
    </row>
    <row r="704">
      <c r="A704" s="146"/>
      <c r="B704" s="127"/>
      <c r="C704" s="146"/>
      <c r="D704" s="146"/>
      <c r="E704" s="146"/>
      <c r="F704" s="146"/>
      <c r="G704" s="146"/>
      <c r="H704" s="146"/>
      <c r="I704" s="146"/>
      <c r="J704" s="146"/>
      <c r="K704" s="146"/>
      <c r="L704" s="146"/>
      <c r="M704" s="146"/>
      <c r="N704" s="146"/>
    </row>
    <row r="705">
      <c r="A705" s="146"/>
      <c r="B705" s="127"/>
      <c r="C705" s="146"/>
      <c r="D705" s="146"/>
      <c r="E705" s="146"/>
      <c r="F705" s="146"/>
      <c r="G705" s="146"/>
      <c r="H705" s="146"/>
      <c r="I705" s="146"/>
      <c r="J705" s="146"/>
      <c r="K705" s="146"/>
      <c r="L705" s="146"/>
      <c r="M705" s="146"/>
      <c r="N705" s="146"/>
    </row>
    <row r="706">
      <c r="A706" s="146"/>
      <c r="B706" s="127"/>
      <c r="C706" s="146"/>
      <c r="D706" s="146"/>
      <c r="E706" s="146"/>
      <c r="F706" s="146"/>
      <c r="G706" s="146"/>
      <c r="H706" s="146"/>
      <c r="I706" s="146"/>
      <c r="J706" s="146"/>
      <c r="K706" s="146"/>
      <c r="L706" s="146"/>
      <c r="M706" s="146"/>
      <c r="N706" s="146"/>
    </row>
    <row r="707">
      <c r="A707" s="146"/>
      <c r="B707" s="127"/>
      <c r="C707" s="146"/>
      <c r="D707" s="146"/>
      <c r="E707" s="146"/>
      <c r="F707" s="146"/>
      <c r="G707" s="146"/>
      <c r="H707" s="146"/>
      <c r="I707" s="146"/>
      <c r="J707" s="146"/>
      <c r="K707" s="146"/>
      <c r="L707" s="146"/>
      <c r="M707" s="146"/>
      <c r="N707" s="146"/>
    </row>
    <row r="708">
      <c r="A708" s="146"/>
      <c r="B708" s="127"/>
      <c r="C708" s="146"/>
      <c r="D708" s="146"/>
      <c r="E708" s="146"/>
      <c r="F708" s="146"/>
      <c r="G708" s="146"/>
      <c r="H708" s="146"/>
      <c r="I708" s="146"/>
      <c r="J708" s="146"/>
      <c r="K708" s="146"/>
      <c r="L708" s="146"/>
      <c r="M708" s="146"/>
      <c r="N708" s="146"/>
    </row>
    <row r="709">
      <c r="A709" s="146"/>
      <c r="B709" s="127"/>
      <c r="C709" s="146"/>
      <c r="D709" s="146"/>
      <c r="E709" s="146"/>
      <c r="F709" s="146"/>
      <c r="G709" s="146"/>
      <c r="H709" s="146"/>
      <c r="I709" s="146"/>
      <c r="J709" s="146"/>
      <c r="K709" s="146"/>
      <c r="L709" s="146"/>
      <c r="M709" s="146"/>
      <c r="N709" s="146"/>
    </row>
    <row r="710">
      <c r="A710" s="146"/>
      <c r="B710" s="127"/>
      <c r="C710" s="146"/>
      <c r="D710" s="146"/>
      <c r="E710" s="146"/>
      <c r="F710" s="146"/>
      <c r="G710" s="146"/>
      <c r="H710" s="146"/>
      <c r="I710" s="146"/>
      <c r="J710" s="146"/>
      <c r="K710" s="146"/>
      <c r="L710" s="146"/>
      <c r="M710" s="146"/>
      <c r="N710" s="146"/>
    </row>
    <row r="711">
      <c r="A711" s="146"/>
      <c r="B711" s="127"/>
      <c r="C711" s="146"/>
      <c r="D711" s="146"/>
      <c r="E711" s="146"/>
      <c r="F711" s="146"/>
      <c r="G711" s="146"/>
      <c r="H711" s="146"/>
      <c r="I711" s="146"/>
      <c r="J711" s="146"/>
      <c r="K711" s="146"/>
      <c r="L711" s="146"/>
      <c r="M711" s="146"/>
      <c r="N711" s="146"/>
    </row>
    <row r="712">
      <c r="A712" s="146"/>
      <c r="B712" s="127"/>
      <c r="C712" s="146"/>
      <c r="D712" s="146"/>
      <c r="E712" s="146"/>
      <c r="F712" s="146"/>
      <c r="G712" s="146"/>
      <c r="H712" s="146"/>
      <c r="I712" s="146"/>
      <c r="J712" s="146"/>
      <c r="K712" s="146"/>
      <c r="L712" s="146"/>
      <c r="M712" s="146"/>
      <c r="N712" s="146"/>
    </row>
    <row r="713">
      <c r="A713" s="146"/>
      <c r="B713" s="127"/>
      <c r="C713" s="146"/>
      <c r="D713" s="146"/>
      <c r="E713" s="146"/>
      <c r="F713" s="146"/>
      <c r="G713" s="146"/>
      <c r="H713" s="146"/>
      <c r="I713" s="146"/>
      <c r="J713" s="146"/>
      <c r="K713" s="146"/>
      <c r="L713" s="146"/>
      <c r="M713" s="146"/>
      <c r="N713" s="146"/>
    </row>
    <row r="714">
      <c r="A714" s="146"/>
      <c r="B714" s="127"/>
      <c r="C714" s="146"/>
      <c r="D714" s="146"/>
      <c r="E714" s="146"/>
      <c r="F714" s="146"/>
      <c r="G714" s="146"/>
      <c r="H714" s="146"/>
      <c r="I714" s="146"/>
      <c r="J714" s="146"/>
      <c r="K714" s="146"/>
      <c r="L714" s="146"/>
      <c r="M714" s="146"/>
      <c r="N714" s="146"/>
    </row>
    <row r="715">
      <c r="A715" s="146"/>
      <c r="B715" s="127"/>
      <c r="C715" s="146"/>
      <c r="D715" s="146"/>
      <c r="E715" s="146"/>
      <c r="F715" s="146"/>
      <c r="G715" s="146"/>
      <c r="H715" s="146"/>
      <c r="I715" s="146"/>
      <c r="J715" s="146"/>
      <c r="K715" s="146"/>
      <c r="L715" s="146"/>
      <c r="M715" s="146"/>
      <c r="N715" s="146"/>
    </row>
    <row r="716">
      <c r="A716" s="146"/>
      <c r="B716" s="127"/>
      <c r="C716" s="146"/>
      <c r="D716" s="146"/>
      <c r="E716" s="146"/>
      <c r="F716" s="146"/>
      <c r="G716" s="146"/>
      <c r="H716" s="146"/>
      <c r="I716" s="146"/>
      <c r="J716" s="146"/>
      <c r="K716" s="146"/>
      <c r="L716" s="146"/>
      <c r="M716" s="146"/>
      <c r="N716" s="146"/>
    </row>
    <row r="717">
      <c r="A717" s="146"/>
      <c r="B717" s="127"/>
      <c r="C717" s="146"/>
      <c r="D717" s="146"/>
      <c r="E717" s="146"/>
      <c r="F717" s="146"/>
      <c r="G717" s="146"/>
      <c r="H717" s="146"/>
      <c r="I717" s="146"/>
      <c r="J717" s="146"/>
      <c r="K717" s="146"/>
      <c r="L717" s="146"/>
      <c r="M717" s="146"/>
      <c r="N717" s="146"/>
    </row>
    <row r="718">
      <c r="A718" s="146"/>
      <c r="B718" s="127"/>
      <c r="C718" s="146"/>
      <c r="D718" s="146"/>
      <c r="E718" s="146"/>
      <c r="F718" s="146"/>
      <c r="G718" s="146"/>
      <c r="H718" s="146"/>
      <c r="I718" s="146"/>
      <c r="J718" s="146"/>
      <c r="K718" s="146"/>
      <c r="L718" s="146"/>
      <c r="M718" s="146"/>
      <c r="N718" s="146"/>
    </row>
    <row r="719">
      <c r="A719" s="146"/>
      <c r="B719" s="127"/>
      <c r="C719" s="146"/>
      <c r="D719" s="146"/>
      <c r="E719" s="146"/>
      <c r="F719" s="146"/>
      <c r="G719" s="146"/>
      <c r="H719" s="146"/>
      <c r="I719" s="146"/>
      <c r="J719" s="146"/>
      <c r="K719" s="146"/>
      <c r="L719" s="146"/>
      <c r="M719" s="146"/>
      <c r="N719" s="146"/>
    </row>
    <row r="720">
      <c r="A720" s="146"/>
      <c r="B720" s="127"/>
      <c r="C720" s="146"/>
      <c r="D720" s="146"/>
      <c r="E720" s="146"/>
      <c r="F720" s="146"/>
      <c r="G720" s="146"/>
      <c r="H720" s="146"/>
      <c r="I720" s="146"/>
      <c r="J720" s="146"/>
      <c r="K720" s="146"/>
      <c r="L720" s="146"/>
      <c r="M720" s="146"/>
      <c r="N720" s="146"/>
    </row>
    <row r="721">
      <c r="A721" s="146"/>
      <c r="B721" s="127"/>
      <c r="C721" s="146"/>
      <c r="D721" s="146"/>
      <c r="E721" s="146"/>
      <c r="F721" s="146"/>
      <c r="G721" s="146"/>
      <c r="H721" s="146"/>
      <c r="I721" s="146"/>
      <c r="J721" s="146"/>
      <c r="K721" s="146"/>
      <c r="L721" s="146"/>
      <c r="M721" s="146"/>
      <c r="N721" s="146"/>
    </row>
    <row r="722">
      <c r="A722" s="146"/>
      <c r="B722" s="127"/>
      <c r="C722" s="146"/>
      <c r="D722" s="146"/>
      <c r="E722" s="146"/>
      <c r="F722" s="146"/>
      <c r="G722" s="146"/>
      <c r="H722" s="146"/>
      <c r="I722" s="146"/>
      <c r="J722" s="146"/>
      <c r="K722" s="146"/>
      <c r="L722" s="146"/>
      <c r="M722" s="146"/>
      <c r="N722" s="146"/>
    </row>
    <row r="723">
      <c r="A723" s="146"/>
      <c r="B723" s="127"/>
      <c r="C723" s="146"/>
      <c r="D723" s="146"/>
      <c r="E723" s="146"/>
      <c r="F723" s="146"/>
      <c r="G723" s="146"/>
      <c r="H723" s="146"/>
      <c r="I723" s="146"/>
      <c r="J723" s="146"/>
      <c r="K723" s="146"/>
      <c r="L723" s="146"/>
      <c r="M723" s="146"/>
      <c r="N723" s="146"/>
    </row>
    <row r="724">
      <c r="A724" s="146"/>
      <c r="B724" s="127"/>
      <c r="C724" s="146"/>
      <c r="D724" s="146"/>
      <c r="E724" s="146"/>
      <c r="F724" s="146"/>
      <c r="G724" s="146"/>
      <c r="H724" s="146"/>
      <c r="I724" s="146"/>
      <c r="J724" s="146"/>
      <c r="K724" s="146"/>
      <c r="L724" s="146"/>
      <c r="M724" s="146"/>
      <c r="N724" s="146"/>
    </row>
    <row r="725">
      <c r="A725" s="146"/>
      <c r="B725" s="127"/>
      <c r="C725" s="146"/>
      <c r="D725" s="146"/>
      <c r="E725" s="146"/>
      <c r="F725" s="146"/>
      <c r="G725" s="146"/>
      <c r="H725" s="146"/>
      <c r="I725" s="146"/>
      <c r="J725" s="146"/>
      <c r="K725" s="146"/>
      <c r="L725" s="146"/>
      <c r="M725" s="146"/>
      <c r="N725" s="146"/>
    </row>
    <row r="726">
      <c r="A726" s="146"/>
      <c r="B726" s="127"/>
      <c r="C726" s="146"/>
      <c r="D726" s="146"/>
      <c r="E726" s="146"/>
      <c r="F726" s="146"/>
      <c r="G726" s="146"/>
      <c r="H726" s="146"/>
      <c r="I726" s="146"/>
      <c r="J726" s="146"/>
      <c r="K726" s="146"/>
      <c r="L726" s="146"/>
      <c r="M726" s="146"/>
      <c r="N726" s="146"/>
    </row>
    <row r="727">
      <c r="A727" s="146"/>
      <c r="B727" s="127"/>
      <c r="C727" s="146"/>
      <c r="D727" s="146"/>
      <c r="E727" s="146"/>
      <c r="F727" s="146"/>
      <c r="G727" s="146"/>
      <c r="H727" s="146"/>
      <c r="I727" s="146"/>
      <c r="J727" s="146"/>
      <c r="K727" s="146"/>
      <c r="L727" s="146"/>
      <c r="M727" s="146"/>
      <c r="N727" s="146"/>
    </row>
    <row r="728">
      <c r="A728" s="146"/>
      <c r="B728" s="127"/>
      <c r="C728" s="146"/>
      <c r="D728" s="146"/>
      <c r="E728" s="146"/>
      <c r="F728" s="146"/>
      <c r="G728" s="146"/>
      <c r="H728" s="146"/>
      <c r="I728" s="146"/>
      <c r="J728" s="146"/>
      <c r="K728" s="146"/>
      <c r="L728" s="146"/>
      <c r="M728" s="146"/>
      <c r="N728" s="146"/>
    </row>
    <row r="729">
      <c r="A729" s="146"/>
      <c r="B729" s="127"/>
      <c r="C729" s="146"/>
      <c r="D729" s="146"/>
      <c r="E729" s="146"/>
      <c r="F729" s="146"/>
      <c r="G729" s="146"/>
      <c r="H729" s="146"/>
      <c r="I729" s="146"/>
      <c r="J729" s="146"/>
      <c r="K729" s="146"/>
      <c r="L729" s="146"/>
      <c r="M729" s="146"/>
      <c r="N729" s="146"/>
    </row>
    <row r="730">
      <c r="A730" s="146"/>
      <c r="B730" s="127"/>
      <c r="C730" s="146"/>
      <c r="D730" s="146"/>
      <c r="E730" s="146"/>
      <c r="F730" s="146"/>
      <c r="G730" s="146"/>
      <c r="H730" s="146"/>
      <c r="I730" s="146"/>
      <c r="J730" s="146"/>
      <c r="K730" s="146"/>
      <c r="L730" s="146"/>
      <c r="M730" s="146"/>
      <c r="N730" s="146"/>
    </row>
    <row r="731">
      <c r="A731" s="146"/>
      <c r="B731" s="127"/>
      <c r="C731" s="146"/>
      <c r="D731" s="146"/>
      <c r="E731" s="146"/>
      <c r="F731" s="146"/>
      <c r="G731" s="146"/>
      <c r="H731" s="146"/>
      <c r="I731" s="146"/>
      <c r="J731" s="146"/>
      <c r="K731" s="146"/>
      <c r="L731" s="146"/>
      <c r="M731" s="146"/>
      <c r="N731" s="146"/>
    </row>
    <row r="732">
      <c r="A732" s="146"/>
      <c r="B732" s="127"/>
      <c r="C732" s="146"/>
      <c r="D732" s="146"/>
      <c r="E732" s="146"/>
      <c r="F732" s="146"/>
      <c r="G732" s="146"/>
      <c r="H732" s="146"/>
      <c r="I732" s="146"/>
      <c r="J732" s="146"/>
      <c r="K732" s="146"/>
      <c r="L732" s="146"/>
      <c r="M732" s="146"/>
      <c r="N732" s="146"/>
    </row>
    <row r="733">
      <c r="A733" s="146"/>
      <c r="B733" s="127"/>
      <c r="C733" s="146"/>
      <c r="D733" s="146"/>
      <c r="E733" s="146"/>
      <c r="F733" s="146"/>
      <c r="G733" s="146"/>
      <c r="H733" s="146"/>
      <c r="I733" s="146"/>
      <c r="J733" s="146"/>
      <c r="K733" s="146"/>
      <c r="L733" s="146"/>
      <c r="M733" s="146"/>
      <c r="N733" s="146"/>
    </row>
    <row r="734">
      <c r="A734" s="146"/>
      <c r="B734" s="127"/>
      <c r="C734" s="146"/>
      <c r="D734" s="146"/>
      <c r="E734" s="146"/>
      <c r="F734" s="146"/>
      <c r="G734" s="146"/>
      <c r="H734" s="146"/>
      <c r="I734" s="146"/>
      <c r="J734" s="146"/>
      <c r="K734" s="146"/>
      <c r="L734" s="146"/>
      <c r="M734" s="146"/>
      <c r="N734" s="146"/>
    </row>
    <row r="735">
      <c r="A735" s="146"/>
      <c r="B735" s="127"/>
      <c r="C735" s="146"/>
      <c r="D735" s="146"/>
      <c r="E735" s="146"/>
      <c r="F735" s="146"/>
      <c r="G735" s="146"/>
      <c r="H735" s="146"/>
      <c r="I735" s="146"/>
      <c r="J735" s="146"/>
      <c r="K735" s="146"/>
      <c r="L735" s="146"/>
      <c r="M735" s="146"/>
      <c r="N735" s="146"/>
    </row>
    <row r="736">
      <c r="A736" s="146"/>
      <c r="B736" s="127"/>
      <c r="C736" s="146"/>
      <c r="D736" s="146"/>
      <c r="E736" s="146"/>
      <c r="F736" s="146"/>
      <c r="G736" s="146"/>
      <c r="H736" s="146"/>
      <c r="I736" s="146"/>
      <c r="J736" s="146"/>
      <c r="K736" s="146"/>
      <c r="L736" s="146"/>
      <c r="M736" s="146"/>
      <c r="N736" s="146"/>
    </row>
    <row r="737">
      <c r="A737" s="146"/>
      <c r="B737" s="127"/>
      <c r="C737" s="146"/>
      <c r="D737" s="146"/>
      <c r="E737" s="146"/>
      <c r="F737" s="146"/>
      <c r="G737" s="146"/>
      <c r="H737" s="146"/>
      <c r="I737" s="146"/>
      <c r="J737" s="146"/>
      <c r="K737" s="146"/>
      <c r="L737" s="146"/>
      <c r="M737" s="146"/>
      <c r="N737" s="146"/>
    </row>
    <row r="738">
      <c r="A738" s="146"/>
      <c r="B738" s="127"/>
      <c r="C738" s="146"/>
      <c r="D738" s="146"/>
      <c r="E738" s="146"/>
      <c r="F738" s="146"/>
      <c r="G738" s="146"/>
      <c r="H738" s="146"/>
      <c r="I738" s="146"/>
      <c r="J738" s="146"/>
      <c r="K738" s="146"/>
      <c r="L738" s="146"/>
      <c r="M738" s="146"/>
      <c r="N738" s="146"/>
    </row>
    <row r="739">
      <c r="A739" s="146"/>
      <c r="B739" s="127"/>
      <c r="C739" s="146"/>
      <c r="D739" s="146"/>
      <c r="E739" s="146"/>
      <c r="F739" s="146"/>
      <c r="G739" s="146"/>
      <c r="H739" s="146"/>
      <c r="I739" s="146"/>
      <c r="J739" s="146"/>
      <c r="K739" s="146"/>
      <c r="L739" s="146"/>
      <c r="M739" s="146"/>
      <c r="N739" s="146"/>
    </row>
    <row r="740">
      <c r="A740" s="146"/>
      <c r="B740" s="127"/>
      <c r="C740" s="146"/>
      <c r="D740" s="146"/>
      <c r="E740" s="146"/>
      <c r="F740" s="146"/>
      <c r="G740" s="146"/>
      <c r="H740" s="146"/>
      <c r="I740" s="146"/>
      <c r="J740" s="146"/>
      <c r="K740" s="146"/>
      <c r="L740" s="146"/>
      <c r="M740" s="146"/>
      <c r="N740" s="146"/>
    </row>
    <row r="741">
      <c r="A741" s="146"/>
      <c r="B741" s="127"/>
      <c r="C741" s="146"/>
      <c r="D741" s="146"/>
      <c r="E741" s="146"/>
      <c r="F741" s="146"/>
      <c r="G741" s="146"/>
      <c r="H741" s="146"/>
      <c r="I741" s="146"/>
      <c r="J741" s="146"/>
      <c r="K741" s="146"/>
      <c r="L741" s="146"/>
      <c r="M741" s="146"/>
      <c r="N741" s="146"/>
    </row>
    <row r="742">
      <c r="A742" s="146"/>
      <c r="B742" s="127"/>
      <c r="C742" s="146"/>
      <c r="D742" s="146"/>
      <c r="E742" s="146"/>
      <c r="F742" s="146"/>
      <c r="G742" s="146"/>
      <c r="H742" s="146"/>
      <c r="I742" s="146"/>
      <c r="J742" s="146"/>
      <c r="K742" s="146"/>
      <c r="L742" s="146"/>
      <c r="M742" s="146"/>
      <c r="N742" s="146"/>
    </row>
    <row r="743">
      <c r="A743" s="146"/>
      <c r="B743" s="127"/>
      <c r="C743" s="146"/>
      <c r="D743" s="146"/>
      <c r="E743" s="146"/>
      <c r="F743" s="146"/>
      <c r="G743" s="146"/>
      <c r="H743" s="146"/>
      <c r="I743" s="146"/>
      <c r="J743" s="146"/>
      <c r="K743" s="146"/>
      <c r="L743" s="146"/>
      <c r="M743" s="146"/>
      <c r="N743" s="146"/>
    </row>
    <row r="744">
      <c r="A744" s="146"/>
      <c r="B744" s="127"/>
      <c r="C744" s="146"/>
      <c r="D744" s="146"/>
      <c r="E744" s="146"/>
      <c r="F744" s="146"/>
      <c r="G744" s="146"/>
      <c r="H744" s="146"/>
      <c r="I744" s="146"/>
      <c r="J744" s="146"/>
      <c r="K744" s="146"/>
      <c r="L744" s="146"/>
      <c r="M744" s="146"/>
      <c r="N744" s="146"/>
    </row>
    <row r="745">
      <c r="A745" s="146"/>
      <c r="B745" s="127"/>
      <c r="C745" s="146"/>
      <c r="D745" s="146"/>
      <c r="E745" s="146"/>
      <c r="F745" s="146"/>
      <c r="G745" s="146"/>
      <c r="H745" s="146"/>
      <c r="I745" s="146"/>
      <c r="J745" s="146"/>
      <c r="K745" s="146"/>
      <c r="L745" s="146"/>
      <c r="M745" s="146"/>
      <c r="N745" s="146"/>
    </row>
    <row r="746">
      <c r="A746" s="146"/>
      <c r="B746" s="127"/>
      <c r="C746" s="146"/>
      <c r="D746" s="146"/>
      <c r="E746" s="146"/>
      <c r="F746" s="146"/>
      <c r="G746" s="146"/>
      <c r="H746" s="146"/>
      <c r="I746" s="146"/>
      <c r="J746" s="146"/>
      <c r="K746" s="146"/>
      <c r="L746" s="146"/>
      <c r="M746" s="146"/>
      <c r="N746" s="146"/>
    </row>
    <row r="747">
      <c r="A747" s="146"/>
      <c r="B747" s="127"/>
      <c r="C747" s="146"/>
      <c r="D747" s="146"/>
      <c r="E747" s="146"/>
      <c r="F747" s="146"/>
      <c r="G747" s="146"/>
      <c r="H747" s="146"/>
      <c r="I747" s="146"/>
      <c r="J747" s="146"/>
      <c r="K747" s="146"/>
      <c r="L747" s="146"/>
      <c r="M747" s="146"/>
      <c r="N747" s="146"/>
    </row>
    <row r="748">
      <c r="A748" s="146"/>
      <c r="B748" s="127"/>
      <c r="C748" s="146"/>
      <c r="D748" s="146"/>
      <c r="E748" s="146"/>
      <c r="F748" s="146"/>
      <c r="G748" s="146"/>
      <c r="H748" s="146"/>
      <c r="I748" s="146"/>
      <c r="J748" s="146"/>
      <c r="K748" s="146"/>
      <c r="L748" s="146"/>
      <c r="M748" s="146"/>
      <c r="N748" s="146"/>
    </row>
    <row r="749">
      <c r="A749" s="146"/>
      <c r="B749" s="127"/>
      <c r="C749" s="146"/>
      <c r="D749" s="146"/>
      <c r="E749" s="146"/>
      <c r="F749" s="146"/>
      <c r="G749" s="146"/>
      <c r="H749" s="146"/>
      <c r="I749" s="146"/>
      <c r="J749" s="146"/>
      <c r="K749" s="146"/>
      <c r="L749" s="146"/>
      <c r="M749" s="146"/>
      <c r="N749" s="146"/>
    </row>
    <row r="750">
      <c r="A750" s="146"/>
      <c r="B750" s="127"/>
      <c r="C750" s="146"/>
      <c r="D750" s="146"/>
      <c r="E750" s="146"/>
      <c r="F750" s="146"/>
      <c r="G750" s="146"/>
      <c r="H750" s="146"/>
      <c r="I750" s="146"/>
      <c r="J750" s="146"/>
      <c r="K750" s="146"/>
      <c r="L750" s="146"/>
      <c r="M750" s="146"/>
      <c r="N750" s="146"/>
    </row>
    <row r="751">
      <c r="A751" s="146"/>
      <c r="B751" s="127"/>
      <c r="C751" s="146"/>
      <c r="D751" s="146"/>
      <c r="E751" s="146"/>
      <c r="F751" s="146"/>
      <c r="G751" s="146"/>
      <c r="H751" s="146"/>
      <c r="I751" s="146"/>
      <c r="J751" s="146"/>
      <c r="K751" s="146"/>
      <c r="L751" s="146"/>
      <c r="M751" s="146"/>
      <c r="N751" s="146"/>
    </row>
    <row r="752">
      <c r="A752" s="146"/>
      <c r="B752" s="127"/>
      <c r="C752" s="146"/>
      <c r="D752" s="146"/>
      <c r="E752" s="146"/>
      <c r="F752" s="146"/>
      <c r="G752" s="146"/>
      <c r="H752" s="146"/>
      <c r="I752" s="146"/>
      <c r="J752" s="146"/>
      <c r="K752" s="146"/>
      <c r="L752" s="146"/>
      <c r="M752" s="146"/>
      <c r="N752" s="146"/>
    </row>
    <row r="753">
      <c r="A753" s="146"/>
      <c r="B753" s="127"/>
      <c r="C753" s="146"/>
      <c r="D753" s="146"/>
      <c r="E753" s="146"/>
      <c r="F753" s="146"/>
      <c r="G753" s="146"/>
      <c r="H753" s="146"/>
      <c r="I753" s="146"/>
      <c r="J753" s="146"/>
      <c r="K753" s="146"/>
      <c r="L753" s="146"/>
      <c r="M753" s="146"/>
      <c r="N753" s="146"/>
    </row>
    <row r="754">
      <c r="A754" s="146"/>
      <c r="B754" s="127"/>
      <c r="C754" s="146"/>
      <c r="D754" s="146"/>
      <c r="E754" s="146"/>
      <c r="F754" s="146"/>
      <c r="G754" s="146"/>
      <c r="H754" s="146"/>
      <c r="I754" s="146"/>
      <c r="J754" s="146"/>
      <c r="K754" s="146"/>
      <c r="L754" s="146"/>
      <c r="M754" s="146"/>
      <c r="N754" s="146"/>
    </row>
    <row r="755">
      <c r="A755" s="146"/>
      <c r="B755" s="127"/>
      <c r="C755" s="146"/>
      <c r="D755" s="146"/>
      <c r="E755" s="146"/>
      <c r="F755" s="146"/>
      <c r="G755" s="146"/>
      <c r="H755" s="146"/>
      <c r="I755" s="146"/>
      <c r="J755" s="146"/>
      <c r="K755" s="146"/>
      <c r="L755" s="146"/>
      <c r="M755" s="146"/>
      <c r="N755" s="146"/>
    </row>
    <row r="756">
      <c r="A756" s="146"/>
      <c r="B756" s="127"/>
      <c r="C756" s="146"/>
      <c r="D756" s="146"/>
      <c r="E756" s="146"/>
      <c r="F756" s="146"/>
      <c r="G756" s="146"/>
      <c r="H756" s="146"/>
      <c r="I756" s="146"/>
      <c r="J756" s="146"/>
      <c r="K756" s="146"/>
      <c r="L756" s="146"/>
      <c r="M756" s="146"/>
      <c r="N756" s="146"/>
    </row>
    <row r="757">
      <c r="A757" s="146"/>
      <c r="B757" s="127"/>
      <c r="C757" s="146"/>
      <c r="D757" s="146"/>
      <c r="E757" s="146"/>
      <c r="F757" s="146"/>
      <c r="G757" s="146"/>
      <c r="H757" s="146"/>
      <c r="I757" s="146"/>
      <c r="J757" s="146"/>
      <c r="K757" s="146"/>
      <c r="L757" s="146"/>
      <c r="M757" s="146"/>
      <c r="N757" s="146"/>
    </row>
    <row r="758">
      <c r="A758" s="146"/>
      <c r="B758" s="127"/>
      <c r="C758" s="146"/>
      <c r="D758" s="146"/>
      <c r="E758" s="146"/>
      <c r="F758" s="146"/>
      <c r="G758" s="146"/>
      <c r="H758" s="146"/>
      <c r="I758" s="146"/>
      <c r="J758" s="146"/>
      <c r="K758" s="146"/>
      <c r="L758" s="146"/>
      <c r="M758" s="146"/>
      <c r="N758" s="146"/>
    </row>
    <row r="759">
      <c r="A759" s="146"/>
      <c r="B759" s="127"/>
      <c r="C759" s="146"/>
      <c r="D759" s="146"/>
      <c r="E759" s="146"/>
      <c r="F759" s="146"/>
      <c r="G759" s="146"/>
      <c r="H759" s="146"/>
      <c r="I759" s="146"/>
      <c r="J759" s="146"/>
      <c r="K759" s="146"/>
      <c r="L759" s="146"/>
      <c r="M759" s="146"/>
      <c r="N759" s="146"/>
    </row>
    <row r="760">
      <c r="A760" s="146"/>
      <c r="B760" s="127"/>
      <c r="C760" s="146"/>
      <c r="D760" s="146"/>
      <c r="E760" s="146"/>
      <c r="F760" s="146"/>
      <c r="G760" s="146"/>
      <c r="H760" s="146"/>
      <c r="I760" s="146"/>
      <c r="J760" s="146"/>
      <c r="K760" s="146"/>
      <c r="L760" s="146"/>
      <c r="M760" s="146"/>
      <c r="N760" s="146"/>
    </row>
    <row r="761">
      <c r="A761" s="146"/>
      <c r="B761" s="127"/>
      <c r="C761" s="146"/>
      <c r="D761" s="146"/>
      <c r="E761" s="146"/>
      <c r="F761" s="146"/>
      <c r="G761" s="146"/>
      <c r="H761" s="146"/>
      <c r="I761" s="146"/>
      <c r="J761" s="146"/>
      <c r="K761" s="146"/>
      <c r="L761" s="146"/>
      <c r="M761" s="146"/>
      <c r="N761" s="146"/>
    </row>
    <row r="762">
      <c r="A762" s="146"/>
      <c r="B762" s="127"/>
      <c r="C762" s="146"/>
      <c r="D762" s="146"/>
      <c r="E762" s="146"/>
      <c r="F762" s="146"/>
      <c r="G762" s="146"/>
      <c r="H762" s="146"/>
      <c r="I762" s="146"/>
      <c r="J762" s="146"/>
      <c r="K762" s="146"/>
      <c r="L762" s="146"/>
      <c r="M762" s="146"/>
      <c r="N762" s="146"/>
    </row>
    <row r="763">
      <c r="A763" s="146"/>
      <c r="B763" s="127"/>
      <c r="C763" s="146"/>
      <c r="D763" s="146"/>
      <c r="E763" s="146"/>
      <c r="F763" s="146"/>
      <c r="G763" s="146"/>
      <c r="H763" s="146"/>
      <c r="I763" s="146"/>
      <c r="J763" s="146"/>
      <c r="K763" s="146"/>
      <c r="L763" s="146"/>
      <c r="M763" s="146"/>
      <c r="N763" s="146"/>
    </row>
    <row r="764">
      <c r="A764" s="146"/>
      <c r="B764" s="127"/>
      <c r="C764" s="146"/>
      <c r="D764" s="146"/>
      <c r="E764" s="146"/>
      <c r="F764" s="146"/>
      <c r="G764" s="146"/>
      <c r="H764" s="146"/>
      <c r="I764" s="146"/>
      <c r="J764" s="146"/>
      <c r="K764" s="146"/>
      <c r="L764" s="146"/>
      <c r="M764" s="146"/>
      <c r="N764" s="146"/>
    </row>
    <row r="765">
      <c r="A765" s="146"/>
      <c r="B765" s="127"/>
      <c r="C765" s="146"/>
      <c r="D765" s="146"/>
      <c r="E765" s="146"/>
      <c r="F765" s="146"/>
      <c r="G765" s="146"/>
      <c r="H765" s="146"/>
      <c r="I765" s="146"/>
      <c r="J765" s="146"/>
      <c r="K765" s="146"/>
      <c r="L765" s="146"/>
      <c r="M765" s="146"/>
      <c r="N765" s="146"/>
    </row>
    <row r="766">
      <c r="A766" s="146"/>
      <c r="B766" s="127"/>
      <c r="C766" s="146"/>
      <c r="D766" s="146"/>
      <c r="E766" s="146"/>
      <c r="F766" s="146"/>
      <c r="G766" s="146"/>
      <c r="H766" s="146"/>
      <c r="I766" s="146"/>
      <c r="J766" s="146"/>
      <c r="K766" s="146"/>
      <c r="L766" s="146"/>
      <c r="M766" s="146"/>
      <c r="N766" s="146"/>
    </row>
    <row r="767">
      <c r="A767" s="146"/>
      <c r="B767" s="127"/>
      <c r="C767" s="146"/>
      <c r="D767" s="146"/>
      <c r="E767" s="146"/>
      <c r="F767" s="146"/>
      <c r="G767" s="146"/>
      <c r="H767" s="146"/>
      <c r="I767" s="146"/>
      <c r="J767" s="146"/>
      <c r="K767" s="146"/>
      <c r="L767" s="146"/>
      <c r="M767" s="146"/>
      <c r="N767" s="146"/>
    </row>
    <row r="768">
      <c r="A768" s="146"/>
      <c r="B768" s="127"/>
      <c r="C768" s="146"/>
      <c r="D768" s="146"/>
      <c r="E768" s="146"/>
      <c r="F768" s="146"/>
      <c r="G768" s="146"/>
      <c r="H768" s="146"/>
      <c r="I768" s="146"/>
      <c r="J768" s="146"/>
      <c r="K768" s="146"/>
      <c r="L768" s="146"/>
      <c r="M768" s="146"/>
      <c r="N768" s="146"/>
    </row>
    <row r="769">
      <c r="A769" s="146"/>
      <c r="B769" s="127"/>
      <c r="C769" s="146"/>
      <c r="D769" s="146"/>
      <c r="E769" s="146"/>
      <c r="F769" s="146"/>
      <c r="G769" s="146"/>
      <c r="H769" s="146"/>
      <c r="I769" s="146"/>
      <c r="J769" s="146"/>
      <c r="K769" s="146"/>
      <c r="L769" s="146"/>
      <c r="M769" s="146"/>
      <c r="N769" s="146"/>
    </row>
    <row r="770">
      <c r="A770" s="146"/>
      <c r="B770" s="127"/>
      <c r="C770" s="146"/>
      <c r="D770" s="146"/>
      <c r="E770" s="146"/>
      <c r="F770" s="146"/>
      <c r="G770" s="146"/>
      <c r="H770" s="146"/>
      <c r="I770" s="146"/>
      <c r="J770" s="146"/>
      <c r="K770" s="146"/>
      <c r="L770" s="146"/>
      <c r="M770" s="146"/>
      <c r="N770" s="146"/>
    </row>
    <row r="771">
      <c r="A771" s="146"/>
      <c r="B771" s="127"/>
      <c r="C771" s="146"/>
      <c r="D771" s="146"/>
      <c r="E771" s="146"/>
      <c r="F771" s="146"/>
      <c r="G771" s="146"/>
      <c r="H771" s="146"/>
      <c r="I771" s="146"/>
      <c r="J771" s="146"/>
      <c r="K771" s="146"/>
      <c r="L771" s="146"/>
      <c r="M771" s="146"/>
      <c r="N771" s="146"/>
    </row>
    <row r="772">
      <c r="A772" s="146"/>
      <c r="B772" s="127"/>
      <c r="C772" s="146"/>
      <c r="D772" s="146"/>
      <c r="E772" s="146"/>
      <c r="F772" s="146"/>
      <c r="G772" s="146"/>
      <c r="H772" s="146"/>
      <c r="I772" s="146"/>
      <c r="J772" s="146"/>
      <c r="K772" s="146"/>
      <c r="L772" s="146"/>
      <c r="M772" s="146"/>
      <c r="N772" s="146"/>
    </row>
    <row r="773">
      <c r="A773" s="146"/>
      <c r="B773" s="127"/>
      <c r="C773" s="146"/>
      <c r="D773" s="146"/>
      <c r="E773" s="146"/>
      <c r="F773" s="146"/>
      <c r="G773" s="146"/>
      <c r="H773" s="146"/>
      <c r="I773" s="146"/>
      <c r="J773" s="146"/>
      <c r="K773" s="146"/>
      <c r="L773" s="146"/>
      <c r="M773" s="146"/>
      <c r="N773" s="146"/>
    </row>
    <row r="774">
      <c r="A774" s="146"/>
      <c r="B774" s="127"/>
      <c r="C774" s="146"/>
      <c r="D774" s="146"/>
      <c r="E774" s="146"/>
      <c r="F774" s="146"/>
      <c r="G774" s="146"/>
      <c r="H774" s="146"/>
      <c r="I774" s="146"/>
      <c r="J774" s="146"/>
      <c r="K774" s="146"/>
      <c r="L774" s="146"/>
      <c r="M774" s="146"/>
      <c r="N774" s="146"/>
    </row>
    <row r="775">
      <c r="A775" s="146"/>
      <c r="B775" s="127"/>
      <c r="C775" s="146"/>
      <c r="D775" s="146"/>
      <c r="E775" s="146"/>
      <c r="F775" s="146"/>
      <c r="G775" s="146"/>
      <c r="H775" s="146"/>
      <c r="I775" s="146"/>
      <c r="J775" s="146"/>
      <c r="K775" s="146"/>
      <c r="L775" s="146"/>
      <c r="M775" s="146"/>
      <c r="N775" s="146"/>
    </row>
    <row r="776">
      <c r="A776" s="146"/>
      <c r="B776" s="127"/>
      <c r="C776" s="146"/>
      <c r="D776" s="146"/>
      <c r="E776" s="146"/>
      <c r="F776" s="146"/>
      <c r="G776" s="146"/>
      <c r="H776" s="146"/>
      <c r="I776" s="146"/>
      <c r="J776" s="146"/>
      <c r="K776" s="146"/>
      <c r="L776" s="146"/>
      <c r="M776" s="146"/>
      <c r="N776" s="146"/>
    </row>
    <row r="777">
      <c r="A777" s="146"/>
      <c r="B777" s="127"/>
      <c r="C777" s="146"/>
      <c r="D777" s="146"/>
      <c r="E777" s="146"/>
      <c r="F777" s="146"/>
      <c r="G777" s="146"/>
      <c r="H777" s="146"/>
      <c r="I777" s="146"/>
      <c r="J777" s="146"/>
      <c r="K777" s="146"/>
      <c r="L777" s="146"/>
      <c r="M777" s="146"/>
      <c r="N777" s="146"/>
    </row>
    <row r="778">
      <c r="A778" s="146"/>
      <c r="B778" s="127"/>
      <c r="C778" s="146"/>
      <c r="D778" s="146"/>
      <c r="E778" s="146"/>
      <c r="F778" s="146"/>
      <c r="G778" s="146"/>
      <c r="H778" s="146"/>
      <c r="I778" s="146"/>
      <c r="J778" s="146"/>
      <c r="K778" s="146"/>
      <c r="L778" s="146"/>
      <c r="M778" s="146"/>
      <c r="N778" s="146"/>
    </row>
    <row r="779">
      <c r="A779" s="146"/>
      <c r="B779" s="127"/>
      <c r="C779" s="146"/>
      <c r="D779" s="146"/>
      <c r="E779" s="146"/>
      <c r="F779" s="146"/>
      <c r="G779" s="146"/>
      <c r="H779" s="146"/>
      <c r="I779" s="146"/>
      <c r="J779" s="146"/>
      <c r="K779" s="146"/>
      <c r="L779" s="146"/>
      <c r="M779" s="146"/>
      <c r="N779" s="146"/>
    </row>
    <row r="780">
      <c r="A780" s="146"/>
      <c r="B780" s="127"/>
      <c r="C780" s="146"/>
      <c r="D780" s="146"/>
      <c r="E780" s="146"/>
      <c r="F780" s="146"/>
      <c r="G780" s="146"/>
      <c r="H780" s="146"/>
      <c r="I780" s="146"/>
      <c r="J780" s="146"/>
      <c r="K780" s="146"/>
      <c r="L780" s="146"/>
      <c r="M780" s="146"/>
      <c r="N780" s="146"/>
    </row>
    <row r="781">
      <c r="A781" s="146"/>
      <c r="B781" s="127"/>
      <c r="C781" s="146"/>
      <c r="D781" s="146"/>
      <c r="E781" s="146"/>
      <c r="F781" s="146"/>
      <c r="G781" s="146"/>
      <c r="H781" s="146"/>
      <c r="I781" s="146"/>
      <c r="J781" s="146"/>
      <c r="K781" s="146"/>
      <c r="L781" s="146"/>
      <c r="M781" s="146"/>
      <c r="N781" s="146"/>
    </row>
    <row r="782">
      <c r="A782" s="146"/>
      <c r="B782" s="127"/>
      <c r="C782" s="146"/>
      <c r="D782" s="146"/>
      <c r="E782" s="146"/>
      <c r="F782" s="146"/>
      <c r="G782" s="146"/>
      <c r="H782" s="146"/>
      <c r="I782" s="146"/>
      <c r="J782" s="146"/>
      <c r="K782" s="146"/>
      <c r="L782" s="146"/>
      <c r="M782" s="146"/>
      <c r="N782" s="146"/>
    </row>
    <row r="783">
      <c r="A783" s="146"/>
      <c r="B783" s="127"/>
      <c r="C783" s="146"/>
      <c r="D783" s="146"/>
      <c r="E783" s="146"/>
      <c r="F783" s="146"/>
      <c r="G783" s="146"/>
      <c r="H783" s="146"/>
      <c r="I783" s="146"/>
      <c r="J783" s="146"/>
      <c r="K783" s="146"/>
      <c r="L783" s="146"/>
      <c r="M783" s="146"/>
      <c r="N783" s="146"/>
    </row>
    <row r="784">
      <c r="A784" s="146"/>
      <c r="B784" s="127"/>
      <c r="C784" s="146"/>
      <c r="D784" s="146"/>
      <c r="E784" s="146"/>
      <c r="F784" s="146"/>
      <c r="G784" s="146"/>
      <c r="H784" s="146"/>
      <c r="I784" s="146"/>
      <c r="J784" s="146"/>
      <c r="K784" s="146"/>
      <c r="L784" s="146"/>
      <c r="M784" s="146"/>
      <c r="N784" s="146"/>
    </row>
    <row r="785">
      <c r="A785" s="146"/>
      <c r="B785" s="127"/>
      <c r="C785" s="146"/>
      <c r="D785" s="146"/>
      <c r="E785" s="146"/>
      <c r="F785" s="146"/>
      <c r="G785" s="146"/>
      <c r="H785" s="146"/>
      <c r="I785" s="146"/>
      <c r="J785" s="146"/>
      <c r="K785" s="146"/>
      <c r="L785" s="146"/>
      <c r="M785" s="146"/>
      <c r="N785" s="146"/>
    </row>
    <row r="786">
      <c r="A786" s="146"/>
      <c r="B786" s="127"/>
      <c r="C786" s="146"/>
      <c r="D786" s="146"/>
      <c r="E786" s="146"/>
      <c r="F786" s="146"/>
      <c r="G786" s="146"/>
      <c r="H786" s="146"/>
      <c r="I786" s="146"/>
      <c r="J786" s="146"/>
      <c r="K786" s="146"/>
      <c r="L786" s="146"/>
      <c r="M786" s="146"/>
      <c r="N786" s="146"/>
    </row>
    <row r="787">
      <c r="A787" s="146"/>
      <c r="B787" s="127"/>
      <c r="C787" s="146"/>
      <c r="D787" s="146"/>
      <c r="E787" s="146"/>
      <c r="F787" s="146"/>
      <c r="G787" s="146"/>
      <c r="H787" s="146"/>
      <c r="I787" s="146"/>
      <c r="J787" s="146"/>
      <c r="K787" s="146"/>
      <c r="L787" s="146"/>
      <c r="M787" s="146"/>
      <c r="N787" s="146"/>
    </row>
    <row r="788">
      <c r="A788" s="146"/>
      <c r="B788" s="127"/>
      <c r="C788" s="146"/>
      <c r="D788" s="146"/>
      <c r="E788" s="146"/>
      <c r="F788" s="146"/>
      <c r="G788" s="146"/>
      <c r="H788" s="146"/>
      <c r="I788" s="146"/>
      <c r="J788" s="146"/>
      <c r="K788" s="146"/>
      <c r="L788" s="146"/>
      <c r="M788" s="146"/>
      <c r="N788" s="146"/>
    </row>
    <row r="789">
      <c r="A789" s="146"/>
      <c r="B789" s="127"/>
      <c r="C789" s="146"/>
      <c r="D789" s="146"/>
      <c r="E789" s="146"/>
      <c r="F789" s="146"/>
      <c r="G789" s="146"/>
      <c r="H789" s="146"/>
      <c r="I789" s="146"/>
      <c r="J789" s="146"/>
      <c r="K789" s="146"/>
      <c r="L789" s="146"/>
      <c r="M789" s="146"/>
      <c r="N789" s="146"/>
    </row>
    <row r="790">
      <c r="A790" s="146"/>
      <c r="B790" s="127"/>
      <c r="C790" s="146"/>
      <c r="D790" s="146"/>
      <c r="E790" s="146"/>
      <c r="F790" s="146"/>
      <c r="G790" s="146"/>
      <c r="H790" s="146"/>
      <c r="I790" s="146"/>
      <c r="J790" s="146"/>
      <c r="K790" s="146"/>
      <c r="L790" s="146"/>
      <c r="M790" s="146"/>
      <c r="N790" s="146"/>
    </row>
    <row r="791">
      <c r="A791" s="146"/>
      <c r="B791" s="127"/>
      <c r="C791" s="146"/>
      <c r="D791" s="146"/>
      <c r="E791" s="146"/>
      <c r="F791" s="146"/>
      <c r="G791" s="146"/>
      <c r="H791" s="146"/>
      <c r="I791" s="146"/>
      <c r="J791" s="146"/>
      <c r="K791" s="146"/>
      <c r="L791" s="146"/>
      <c r="M791" s="146"/>
      <c r="N791" s="146"/>
    </row>
    <row r="792">
      <c r="A792" s="146"/>
      <c r="B792" s="127"/>
      <c r="C792" s="146"/>
      <c r="D792" s="146"/>
      <c r="E792" s="146"/>
      <c r="F792" s="146"/>
      <c r="G792" s="146"/>
      <c r="H792" s="146"/>
      <c r="I792" s="146"/>
      <c r="J792" s="146"/>
      <c r="K792" s="146"/>
      <c r="L792" s="146"/>
      <c r="M792" s="146"/>
      <c r="N792" s="146"/>
    </row>
    <row r="793">
      <c r="A793" s="146"/>
      <c r="B793" s="127"/>
      <c r="C793" s="146"/>
      <c r="D793" s="146"/>
      <c r="E793" s="146"/>
      <c r="F793" s="146"/>
      <c r="G793" s="146"/>
      <c r="H793" s="146"/>
      <c r="I793" s="146"/>
      <c r="J793" s="146"/>
      <c r="K793" s="146"/>
      <c r="L793" s="146"/>
      <c r="M793" s="146"/>
      <c r="N793" s="146"/>
    </row>
    <row r="794">
      <c r="A794" s="146"/>
      <c r="B794" s="127"/>
      <c r="C794" s="146"/>
      <c r="D794" s="146"/>
      <c r="E794" s="146"/>
      <c r="F794" s="146"/>
      <c r="G794" s="146"/>
      <c r="H794" s="146"/>
      <c r="I794" s="146"/>
      <c r="J794" s="146"/>
      <c r="K794" s="146"/>
      <c r="L794" s="146"/>
      <c r="M794" s="146"/>
      <c r="N794" s="146"/>
    </row>
    <row r="795">
      <c r="A795" s="146"/>
      <c r="B795" s="127"/>
      <c r="C795" s="146"/>
      <c r="D795" s="146"/>
      <c r="E795" s="146"/>
      <c r="F795" s="146"/>
      <c r="G795" s="146"/>
      <c r="H795" s="146"/>
      <c r="I795" s="146"/>
      <c r="J795" s="146"/>
      <c r="K795" s="146"/>
      <c r="L795" s="146"/>
      <c r="M795" s="146"/>
      <c r="N795" s="146"/>
    </row>
    <row r="796">
      <c r="A796" s="146"/>
      <c r="B796" s="127"/>
      <c r="C796" s="146"/>
      <c r="D796" s="146"/>
      <c r="E796" s="146"/>
      <c r="F796" s="146"/>
      <c r="G796" s="146"/>
      <c r="H796" s="146"/>
      <c r="I796" s="146"/>
      <c r="J796" s="146"/>
      <c r="K796" s="146"/>
      <c r="L796" s="146"/>
      <c r="M796" s="146"/>
      <c r="N796" s="146"/>
    </row>
    <row r="797">
      <c r="A797" s="146"/>
      <c r="B797" s="127"/>
      <c r="C797" s="146"/>
      <c r="D797" s="146"/>
      <c r="E797" s="146"/>
      <c r="F797" s="146"/>
      <c r="G797" s="146"/>
      <c r="H797" s="146"/>
      <c r="I797" s="146"/>
      <c r="J797" s="146"/>
      <c r="K797" s="146"/>
      <c r="L797" s="146"/>
      <c r="M797" s="146"/>
      <c r="N797" s="146"/>
    </row>
    <row r="798">
      <c r="A798" s="146"/>
      <c r="B798" s="127"/>
      <c r="C798" s="146"/>
      <c r="D798" s="146"/>
      <c r="E798" s="146"/>
      <c r="F798" s="146"/>
      <c r="G798" s="146"/>
      <c r="H798" s="146"/>
      <c r="I798" s="146"/>
      <c r="J798" s="146"/>
      <c r="K798" s="146"/>
      <c r="L798" s="146"/>
      <c r="M798" s="146"/>
      <c r="N798" s="146"/>
    </row>
    <row r="799">
      <c r="A799" s="146"/>
      <c r="B799" s="127"/>
      <c r="C799" s="146"/>
      <c r="D799" s="146"/>
      <c r="E799" s="146"/>
      <c r="F799" s="146"/>
      <c r="G799" s="146"/>
      <c r="H799" s="146"/>
      <c r="I799" s="146"/>
      <c r="J799" s="146"/>
      <c r="K799" s="146"/>
      <c r="L799" s="146"/>
      <c r="M799" s="146"/>
      <c r="N799" s="146"/>
    </row>
    <row r="800">
      <c r="A800" s="146"/>
      <c r="B800" s="127"/>
      <c r="C800" s="146"/>
      <c r="D800" s="146"/>
      <c r="E800" s="146"/>
      <c r="F800" s="146"/>
      <c r="G800" s="146"/>
      <c r="H800" s="146"/>
      <c r="I800" s="146"/>
      <c r="J800" s="146"/>
      <c r="K800" s="146"/>
      <c r="L800" s="146"/>
      <c r="M800" s="146"/>
      <c r="N800" s="146"/>
    </row>
    <row r="801">
      <c r="A801" s="146"/>
      <c r="B801" s="127"/>
      <c r="C801" s="146"/>
      <c r="D801" s="146"/>
      <c r="E801" s="146"/>
      <c r="F801" s="146"/>
      <c r="G801" s="146"/>
      <c r="H801" s="146"/>
      <c r="I801" s="146"/>
      <c r="J801" s="146"/>
      <c r="K801" s="146"/>
      <c r="L801" s="146"/>
      <c r="M801" s="146"/>
      <c r="N801" s="146"/>
    </row>
    <row r="802">
      <c r="A802" s="146"/>
      <c r="B802" s="127"/>
      <c r="C802" s="146"/>
      <c r="D802" s="146"/>
      <c r="E802" s="146"/>
      <c r="F802" s="146"/>
      <c r="G802" s="146"/>
      <c r="H802" s="146"/>
      <c r="I802" s="146"/>
      <c r="J802" s="146"/>
      <c r="K802" s="146"/>
      <c r="L802" s="146"/>
      <c r="M802" s="146"/>
      <c r="N802" s="146"/>
    </row>
    <row r="803">
      <c r="A803" s="146"/>
      <c r="B803" s="127"/>
      <c r="C803" s="146"/>
      <c r="D803" s="146"/>
      <c r="E803" s="146"/>
      <c r="F803" s="146"/>
      <c r="G803" s="146"/>
      <c r="H803" s="146"/>
      <c r="I803" s="146"/>
      <c r="J803" s="146"/>
      <c r="K803" s="146"/>
      <c r="L803" s="146"/>
      <c r="M803" s="146"/>
      <c r="N803" s="146"/>
    </row>
    <row r="804">
      <c r="A804" s="146"/>
      <c r="B804" s="127"/>
      <c r="C804" s="146"/>
      <c r="D804" s="146"/>
      <c r="E804" s="146"/>
      <c r="F804" s="146"/>
      <c r="G804" s="146"/>
      <c r="H804" s="146"/>
      <c r="I804" s="146"/>
      <c r="J804" s="146"/>
      <c r="K804" s="146"/>
      <c r="L804" s="146"/>
      <c r="M804" s="146"/>
      <c r="N804" s="146"/>
    </row>
    <row r="805">
      <c r="A805" s="146"/>
      <c r="B805" s="127"/>
      <c r="C805" s="146"/>
      <c r="D805" s="146"/>
      <c r="E805" s="146"/>
      <c r="F805" s="146"/>
      <c r="G805" s="146"/>
      <c r="H805" s="146"/>
      <c r="I805" s="146"/>
      <c r="J805" s="146"/>
      <c r="K805" s="146"/>
      <c r="L805" s="146"/>
      <c r="M805" s="146"/>
      <c r="N805" s="146"/>
    </row>
    <row r="806">
      <c r="A806" s="146"/>
      <c r="B806" s="127"/>
      <c r="C806" s="146"/>
      <c r="D806" s="146"/>
      <c r="E806" s="146"/>
      <c r="F806" s="146"/>
      <c r="G806" s="146"/>
      <c r="H806" s="146"/>
      <c r="I806" s="146"/>
      <c r="J806" s="146"/>
      <c r="K806" s="146"/>
      <c r="L806" s="146"/>
      <c r="M806" s="146"/>
      <c r="N806" s="146"/>
    </row>
    <row r="807">
      <c r="A807" s="146"/>
      <c r="B807" s="127"/>
      <c r="C807" s="146"/>
      <c r="D807" s="146"/>
      <c r="E807" s="146"/>
      <c r="F807" s="146"/>
      <c r="G807" s="146"/>
      <c r="H807" s="146"/>
      <c r="I807" s="146"/>
      <c r="J807" s="146"/>
      <c r="K807" s="146"/>
      <c r="L807" s="146"/>
      <c r="M807" s="146"/>
      <c r="N807" s="146"/>
    </row>
    <row r="808">
      <c r="A808" s="146"/>
      <c r="B808" s="127"/>
      <c r="C808" s="146"/>
      <c r="D808" s="146"/>
      <c r="E808" s="146"/>
      <c r="F808" s="146"/>
      <c r="G808" s="146"/>
      <c r="H808" s="146"/>
      <c r="I808" s="146"/>
      <c r="J808" s="146"/>
      <c r="K808" s="146"/>
      <c r="L808" s="146"/>
      <c r="M808" s="146"/>
      <c r="N808" s="146"/>
    </row>
    <row r="809">
      <c r="A809" s="146"/>
      <c r="B809" s="127"/>
      <c r="C809" s="146"/>
      <c r="D809" s="146"/>
      <c r="E809" s="146"/>
      <c r="F809" s="146"/>
      <c r="G809" s="146"/>
      <c r="H809" s="146"/>
      <c r="I809" s="146"/>
      <c r="J809" s="146"/>
      <c r="K809" s="146"/>
      <c r="L809" s="146"/>
      <c r="M809" s="146"/>
      <c r="N809" s="146"/>
    </row>
    <row r="810">
      <c r="A810" s="146"/>
      <c r="B810" s="127"/>
      <c r="C810" s="146"/>
      <c r="D810" s="146"/>
      <c r="E810" s="146"/>
      <c r="F810" s="146"/>
      <c r="G810" s="146"/>
      <c r="H810" s="146"/>
      <c r="I810" s="146"/>
      <c r="J810" s="146"/>
      <c r="K810" s="146"/>
      <c r="L810" s="146"/>
      <c r="M810" s="146"/>
      <c r="N810" s="146"/>
    </row>
    <row r="811">
      <c r="A811" s="146"/>
      <c r="B811" s="127"/>
      <c r="C811" s="146"/>
      <c r="D811" s="146"/>
      <c r="E811" s="146"/>
      <c r="F811" s="146"/>
      <c r="G811" s="146"/>
      <c r="H811" s="146"/>
      <c r="I811" s="146"/>
      <c r="J811" s="146"/>
      <c r="K811" s="146"/>
      <c r="L811" s="146"/>
      <c r="M811" s="146"/>
      <c r="N811" s="146"/>
    </row>
    <row r="812">
      <c r="A812" s="146"/>
      <c r="B812" s="127"/>
      <c r="C812" s="146"/>
      <c r="D812" s="146"/>
      <c r="E812" s="146"/>
      <c r="F812" s="146"/>
      <c r="G812" s="146"/>
      <c r="H812" s="146"/>
      <c r="I812" s="146"/>
      <c r="J812" s="146"/>
      <c r="K812" s="146"/>
      <c r="L812" s="146"/>
      <c r="M812" s="146"/>
      <c r="N812" s="146"/>
    </row>
    <row r="813">
      <c r="A813" s="146"/>
      <c r="B813" s="127"/>
      <c r="C813" s="146"/>
      <c r="D813" s="146"/>
      <c r="E813" s="146"/>
      <c r="F813" s="146"/>
      <c r="G813" s="146"/>
      <c r="H813" s="146"/>
      <c r="I813" s="146"/>
      <c r="J813" s="146"/>
      <c r="K813" s="146"/>
      <c r="L813" s="146"/>
      <c r="M813" s="146"/>
      <c r="N813" s="146"/>
    </row>
    <row r="814">
      <c r="A814" s="146"/>
      <c r="B814" s="127"/>
      <c r="C814" s="146"/>
      <c r="D814" s="146"/>
      <c r="E814" s="146"/>
      <c r="F814" s="146"/>
      <c r="G814" s="146"/>
      <c r="H814" s="146"/>
      <c r="I814" s="146"/>
      <c r="J814" s="146"/>
      <c r="K814" s="146"/>
      <c r="L814" s="146"/>
      <c r="M814" s="146"/>
      <c r="N814" s="146"/>
    </row>
    <row r="815">
      <c r="A815" s="146"/>
      <c r="B815" s="127"/>
      <c r="C815" s="146"/>
      <c r="D815" s="146"/>
      <c r="E815" s="146"/>
      <c r="F815" s="146"/>
      <c r="G815" s="146"/>
      <c r="H815" s="146"/>
      <c r="I815" s="146"/>
      <c r="J815" s="146"/>
      <c r="K815" s="146"/>
      <c r="L815" s="146"/>
      <c r="M815" s="146"/>
      <c r="N815" s="146"/>
    </row>
    <row r="816">
      <c r="A816" s="146"/>
      <c r="B816" s="127"/>
      <c r="C816" s="146"/>
      <c r="D816" s="146"/>
      <c r="E816" s="146"/>
      <c r="F816" s="146"/>
      <c r="G816" s="146"/>
      <c r="H816" s="146"/>
      <c r="I816" s="146"/>
      <c r="J816" s="146"/>
      <c r="K816" s="146"/>
      <c r="L816" s="146"/>
      <c r="M816" s="146"/>
      <c r="N816" s="146"/>
    </row>
    <row r="817">
      <c r="A817" s="146"/>
      <c r="B817" s="127"/>
      <c r="C817" s="146"/>
      <c r="D817" s="146"/>
      <c r="E817" s="146"/>
      <c r="F817" s="146"/>
      <c r="G817" s="146"/>
      <c r="H817" s="146"/>
      <c r="I817" s="146"/>
      <c r="J817" s="146"/>
      <c r="K817" s="146"/>
      <c r="L817" s="146"/>
      <c r="M817" s="146"/>
      <c r="N817" s="146"/>
    </row>
    <row r="818">
      <c r="A818" s="146"/>
      <c r="B818" s="127"/>
      <c r="C818" s="146"/>
      <c r="D818" s="146"/>
      <c r="E818" s="146"/>
      <c r="F818" s="146"/>
      <c r="G818" s="146"/>
      <c r="H818" s="146"/>
      <c r="I818" s="146"/>
      <c r="J818" s="146"/>
      <c r="K818" s="146"/>
      <c r="L818" s="146"/>
      <c r="M818" s="146"/>
      <c r="N818" s="146"/>
    </row>
    <row r="819">
      <c r="A819" s="146"/>
      <c r="B819" s="127"/>
      <c r="C819" s="146"/>
      <c r="D819" s="146"/>
      <c r="E819" s="146"/>
      <c r="F819" s="146"/>
      <c r="G819" s="146"/>
      <c r="H819" s="146"/>
      <c r="I819" s="146"/>
      <c r="J819" s="146"/>
      <c r="K819" s="146"/>
      <c r="L819" s="146"/>
      <c r="M819" s="146"/>
      <c r="N819" s="146"/>
    </row>
    <row r="820">
      <c r="A820" s="146"/>
      <c r="B820" s="127"/>
      <c r="C820" s="146"/>
      <c r="D820" s="146"/>
      <c r="E820" s="146"/>
      <c r="F820" s="146"/>
      <c r="G820" s="146"/>
      <c r="H820" s="146"/>
      <c r="I820" s="146"/>
      <c r="J820" s="146"/>
      <c r="K820" s="146"/>
      <c r="L820" s="146"/>
      <c r="M820" s="146"/>
      <c r="N820" s="146"/>
    </row>
    <row r="821">
      <c r="A821" s="146"/>
      <c r="B821" s="127"/>
      <c r="C821" s="146"/>
      <c r="D821" s="146"/>
      <c r="E821" s="146"/>
      <c r="F821" s="146"/>
      <c r="G821" s="146"/>
      <c r="H821" s="146"/>
      <c r="I821" s="146"/>
      <c r="J821" s="146"/>
      <c r="K821" s="146"/>
      <c r="L821" s="146"/>
      <c r="M821" s="146"/>
      <c r="N821" s="146"/>
    </row>
    <row r="822">
      <c r="A822" s="146"/>
      <c r="B822" s="127"/>
      <c r="C822" s="146"/>
      <c r="D822" s="146"/>
      <c r="E822" s="146"/>
      <c r="F822" s="146"/>
      <c r="G822" s="146"/>
      <c r="H822" s="146"/>
      <c r="I822" s="146"/>
      <c r="J822" s="146"/>
      <c r="K822" s="146"/>
      <c r="L822" s="146"/>
      <c r="M822" s="146"/>
      <c r="N822" s="146"/>
    </row>
    <row r="823">
      <c r="A823" s="146"/>
      <c r="B823" s="127"/>
      <c r="C823" s="146"/>
      <c r="D823" s="146"/>
      <c r="E823" s="146"/>
      <c r="F823" s="146"/>
      <c r="G823" s="146"/>
      <c r="H823" s="146"/>
      <c r="I823" s="146"/>
      <c r="J823" s="146"/>
      <c r="K823" s="146"/>
      <c r="L823" s="146"/>
      <c r="M823" s="146"/>
      <c r="N823" s="146"/>
    </row>
    <row r="824">
      <c r="A824" s="146"/>
      <c r="B824" s="127"/>
      <c r="C824" s="146"/>
      <c r="D824" s="146"/>
      <c r="E824" s="146"/>
      <c r="F824" s="146"/>
      <c r="G824" s="146"/>
      <c r="H824" s="146"/>
      <c r="I824" s="146"/>
      <c r="J824" s="146"/>
      <c r="K824" s="146"/>
      <c r="L824" s="146"/>
      <c r="M824" s="146"/>
      <c r="N824" s="146"/>
    </row>
    <row r="825">
      <c r="A825" s="146"/>
      <c r="B825" s="127"/>
      <c r="C825" s="146"/>
      <c r="D825" s="146"/>
      <c r="E825" s="146"/>
      <c r="F825" s="146"/>
      <c r="G825" s="146"/>
      <c r="H825" s="146"/>
      <c r="I825" s="146"/>
      <c r="J825" s="146"/>
      <c r="K825" s="146"/>
      <c r="L825" s="146"/>
      <c r="M825" s="146"/>
      <c r="N825" s="146"/>
    </row>
    <row r="826">
      <c r="A826" s="146"/>
      <c r="B826" s="127"/>
      <c r="C826" s="146"/>
      <c r="D826" s="146"/>
      <c r="E826" s="146"/>
      <c r="F826" s="146"/>
      <c r="G826" s="146"/>
      <c r="H826" s="146"/>
      <c r="I826" s="146"/>
      <c r="J826" s="146"/>
      <c r="K826" s="146"/>
      <c r="L826" s="146"/>
      <c r="M826" s="146"/>
      <c r="N826" s="146"/>
    </row>
    <row r="827">
      <c r="A827" s="146"/>
      <c r="B827" s="127"/>
      <c r="C827" s="146"/>
      <c r="D827" s="146"/>
      <c r="E827" s="146"/>
      <c r="F827" s="146"/>
      <c r="G827" s="146"/>
      <c r="H827" s="146"/>
      <c r="I827" s="146"/>
      <c r="J827" s="146"/>
      <c r="K827" s="146"/>
      <c r="L827" s="146"/>
      <c r="M827" s="146"/>
      <c r="N827" s="146"/>
    </row>
    <row r="828">
      <c r="A828" s="146"/>
      <c r="B828" s="127"/>
      <c r="C828" s="146"/>
      <c r="D828" s="146"/>
      <c r="E828" s="146"/>
      <c r="F828" s="146"/>
      <c r="G828" s="146"/>
      <c r="H828" s="146"/>
      <c r="I828" s="146"/>
      <c r="J828" s="146"/>
      <c r="K828" s="146"/>
      <c r="L828" s="146"/>
      <c r="M828" s="146"/>
      <c r="N828" s="146"/>
    </row>
    <row r="829">
      <c r="A829" s="146"/>
      <c r="B829" s="127"/>
      <c r="C829" s="146"/>
      <c r="D829" s="146"/>
      <c r="E829" s="146"/>
      <c r="F829" s="146"/>
      <c r="G829" s="146"/>
      <c r="H829" s="146"/>
      <c r="I829" s="146"/>
      <c r="J829" s="146"/>
      <c r="K829" s="146"/>
      <c r="L829" s="146"/>
      <c r="M829" s="146"/>
      <c r="N829" s="146"/>
    </row>
    <row r="830">
      <c r="A830" s="146"/>
      <c r="B830" s="127"/>
      <c r="C830" s="146"/>
      <c r="D830" s="146"/>
      <c r="E830" s="146"/>
      <c r="F830" s="146"/>
      <c r="G830" s="146"/>
      <c r="H830" s="146"/>
      <c r="I830" s="146"/>
      <c r="J830" s="146"/>
      <c r="K830" s="146"/>
      <c r="L830" s="146"/>
      <c r="M830" s="146"/>
      <c r="N830" s="146"/>
    </row>
    <row r="831">
      <c r="A831" s="146"/>
      <c r="B831" s="127"/>
      <c r="C831" s="146"/>
      <c r="D831" s="146"/>
      <c r="E831" s="146"/>
      <c r="F831" s="146"/>
      <c r="G831" s="146"/>
      <c r="H831" s="146"/>
      <c r="I831" s="146"/>
      <c r="J831" s="146"/>
      <c r="K831" s="146"/>
      <c r="L831" s="146"/>
      <c r="M831" s="146"/>
      <c r="N831" s="146"/>
    </row>
    <row r="832">
      <c r="A832" s="146"/>
      <c r="B832" s="127"/>
      <c r="C832" s="146"/>
      <c r="D832" s="146"/>
      <c r="E832" s="146"/>
      <c r="F832" s="146"/>
      <c r="G832" s="146"/>
      <c r="H832" s="146"/>
      <c r="I832" s="146"/>
      <c r="J832" s="146"/>
      <c r="K832" s="146"/>
      <c r="L832" s="146"/>
      <c r="M832" s="146"/>
      <c r="N832" s="146"/>
    </row>
    <row r="833">
      <c r="A833" s="146"/>
      <c r="B833" s="127"/>
      <c r="C833" s="146"/>
      <c r="D833" s="146"/>
      <c r="E833" s="146"/>
      <c r="F833" s="146"/>
      <c r="G833" s="146"/>
      <c r="H833" s="146"/>
      <c r="I833" s="146"/>
      <c r="J833" s="146"/>
      <c r="K833" s="146"/>
      <c r="L833" s="146"/>
      <c r="M833" s="146"/>
      <c r="N833" s="146"/>
    </row>
    <row r="834">
      <c r="A834" s="146"/>
      <c r="B834" s="127"/>
      <c r="C834" s="146"/>
      <c r="D834" s="146"/>
      <c r="E834" s="146"/>
      <c r="F834" s="146"/>
      <c r="G834" s="146"/>
      <c r="H834" s="146"/>
      <c r="I834" s="146"/>
      <c r="J834" s="146"/>
      <c r="K834" s="146"/>
      <c r="L834" s="146"/>
      <c r="M834" s="146"/>
      <c r="N834" s="146"/>
    </row>
    <row r="835">
      <c r="A835" s="146"/>
      <c r="B835" s="127"/>
      <c r="C835" s="146"/>
      <c r="D835" s="146"/>
      <c r="E835" s="146"/>
      <c r="F835" s="146"/>
      <c r="G835" s="146"/>
      <c r="H835" s="146"/>
      <c r="I835" s="146"/>
      <c r="J835" s="146"/>
      <c r="K835" s="146"/>
      <c r="L835" s="146"/>
      <c r="M835" s="146"/>
      <c r="N835" s="146"/>
    </row>
    <row r="836">
      <c r="A836" s="146"/>
      <c r="B836" s="127"/>
      <c r="C836" s="146"/>
      <c r="D836" s="146"/>
      <c r="E836" s="146"/>
      <c r="F836" s="146"/>
      <c r="G836" s="146"/>
      <c r="H836" s="146"/>
      <c r="I836" s="146"/>
      <c r="J836" s="146"/>
      <c r="K836" s="146"/>
      <c r="L836" s="146"/>
      <c r="M836" s="146"/>
      <c r="N836" s="146"/>
    </row>
    <row r="837">
      <c r="A837" s="146"/>
      <c r="B837" s="127"/>
      <c r="C837" s="146"/>
      <c r="D837" s="146"/>
      <c r="E837" s="146"/>
      <c r="F837" s="146"/>
      <c r="G837" s="146"/>
      <c r="H837" s="146"/>
      <c r="I837" s="146"/>
      <c r="J837" s="146"/>
      <c r="K837" s="146"/>
      <c r="L837" s="146"/>
      <c r="M837" s="146"/>
      <c r="N837" s="146"/>
    </row>
    <row r="838">
      <c r="A838" s="146"/>
      <c r="B838" s="127"/>
      <c r="C838" s="146"/>
      <c r="D838" s="146"/>
      <c r="E838" s="146"/>
      <c r="F838" s="146"/>
      <c r="G838" s="146"/>
      <c r="H838" s="146"/>
      <c r="I838" s="146"/>
      <c r="J838" s="146"/>
      <c r="K838" s="146"/>
      <c r="L838" s="146"/>
      <c r="M838" s="146"/>
      <c r="N838" s="146"/>
    </row>
    <row r="839">
      <c r="A839" s="146"/>
      <c r="B839" s="127"/>
      <c r="C839" s="146"/>
      <c r="D839" s="146"/>
      <c r="E839" s="146"/>
      <c r="F839" s="146"/>
      <c r="G839" s="146"/>
      <c r="H839" s="146"/>
      <c r="I839" s="146"/>
      <c r="J839" s="146"/>
      <c r="K839" s="146"/>
      <c r="L839" s="146"/>
      <c r="M839" s="146"/>
      <c r="N839" s="146"/>
    </row>
    <row r="840">
      <c r="A840" s="146"/>
      <c r="B840" s="127"/>
      <c r="C840" s="146"/>
      <c r="D840" s="146"/>
      <c r="E840" s="146"/>
      <c r="F840" s="146"/>
      <c r="G840" s="146"/>
      <c r="H840" s="146"/>
      <c r="I840" s="146"/>
      <c r="J840" s="146"/>
      <c r="K840" s="146"/>
      <c r="L840" s="146"/>
      <c r="M840" s="146"/>
      <c r="N840" s="146"/>
    </row>
    <row r="841">
      <c r="A841" s="146"/>
      <c r="B841" s="127"/>
      <c r="C841" s="146"/>
      <c r="D841" s="146"/>
      <c r="E841" s="146"/>
      <c r="F841" s="146"/>
      <c r="G841" s="146"/>
      <c r="H841" s="146"/>
      <c r="I841" s="146"/>
      <c r="J841" s="146"/>
      <c r="K841" s="146"/>
      <c r="L841" s="146"/>
      <c r="M841" s="146"/>
      <c r="N841" s="146"/>
    </row>
    <row r="842">
      <c r="A842" s="146"/>
      <c r="B842" s="127"/>
      <c r="C842" s="146"/>
      <c r="D842" s="146"/>
      <c r="E842" s="146"/>
      <c r="F842" s="146"/>
      <c r="G842" s="146"/>
      <c r="H842" s="146"/>
      <c r="I842" s="146"/>
      <c r="J842" s="146"/>
      <c r="K842" s="146"/>
      <c r="L842" s="146"/>
      <c r="M842" s="146"/>
      <c r="N842" s="146"/>
    </row>
    <row r="843">
      <c r="A843" s="146"/>
      <c r="B843" s="127"/>
      <c r="C843" s="146"/>
      <c r="D843" s="146"/>
      <c r="E843" s="146"/>
      <c r="F843" s="146"/>
      <c r="G843" s="146"/>
      <c r="H843" s="146"/>
      <c r="I843" s="146"/>
      <c r="J843" s="146"/>
      <c r="K843" s="146"/>
      <c r="L843" s="146"/>
      <c r="M843" s="146"/>
      <c r="N843" s="146"/>
    </row>
    <row r="844">
      <c r="A844" s="146"/>
      <c r="B844" s="127"/>
      <c r="C844" s="146"/>
      <c r="D844" s="146"/>
      <c r="E844" s="146"/>
      <c r="F844" s="146"/>
      <c r="G844" s="146"/>
      <c r="H844" s="146"/>
      <c r="I844" s="146"/>
      <c r="J844" s="146"/>
      <c r="K844" s="146"/>
      <c r="L844" s="146"/>
      <c r="M844" s="146"/>
      <c r="N844" s="146"/>
    </row>
    <row r="845">
      <c r="A845" s="146"/>
      <c r="B845" s="127"/>
      <c r="C845" s="146"/>
      <c r="D845" s="146"/>
      <c r="E845" s="146"/>
      <c r="F845" s="146"/>
      <c r="G845" s="146"/>
      <c r="H845" s="146"/>
      <c r="I845" s="146"/>
      <c r="J845" s="146"/>
      <c r="K845" s="146"/>
      <c r="L845" s="146"/>
      <c r="M845" s="146"/>
      <c r="N845" s="146"/>
    </row>
    <row r="846">
      <c r="A846" s="146"/>
      <c r="B846" s="127"/>
      <c r="C846" s="146"/>
      <c r="D846" s="146"/>
      <c r="E846" s="146"/>
      <c r="F846" s="146"/>
      <c r="G846" s="146"/>
      <c r="H846" s="146"/>
      <c r="I846" s="146"/>
      <c r="J846" s="146"/>
      <c r="K846" s="146"/>
      <c r="L846" s="146"/>
      <c r="M846" s="146"/>
      <c r="N846" s="146"/>
    </row>
    <row r="847">
      <c r="A847" s="146"/>
      <c r="B847" s="127"/>
      <c r="C847" s="146"/>
      <c r="D847" s="146"/>
      <c r="E847" s="146"/>
      <c r="F847" s="146"/>
      <c r="G847" s="146"/>
      <c r="H847" s="146"/>
      <c r="I847" s="146"/>
      <c r="J847" s="146"/>
      <c r="K847" s="146"/>
      <c r="L847" s="146"/>
      <c r="M847" s="146"/>
      <c r="N847" s="146"/>
    </row>
    <row r="848">
      <c r="A848" s="146"/>
      <c r="B848" s="127"/>
      <c r="C848" s="146"/>
      <c r="D848" s="146"/>
      <c r="E848" s="146"/>
      <c r="F848" s="146"/>
      <c r="G848" s="146"/>
      <c r="H848" s="146"/>
      <c r="I848" s="146"/>
      <c r="J848" s="146"/>
      <c r="K848" s="146"/>
      <c r="L848" s="146"/>
      <c r="M848" s="146"/>
      <c r="N848" s="146"/>
    </row>
    <row r="849">
      <c r="A849" s="146"/>
      <c r="B849" s="127"/>
      <c r="C849" s="146"/>
      <c r="D849" s="146"/>
      <c r="E849" s="146"/>
      <c r="F849" s="146"/>
      <c r="G849" s="146"/>
      <c r="H849" s="146"/>
      <c r="I849" s="146"/>
      <c r="J849" s="146"/>
      <c r="K849" s="146"/>
      <c r="L849" s="146"/>
      <c r="M849" s="146"/>
      <c r="N849" s="146"/>
    </row>
    <row r="850">
      <c r="A850" s="146"/>
      <c r="B850" s="127"/>
      <c r="C850" s="146"/>
      <c r="D850" s="146"/>
      <c r="E850" s="146"/>
      <c r="F850" s="146"/>
      <c r="G850" s="146"/>
      <c r="H850" s="146"/>
      <c r="I850" s="146"/>
      <c r="J850" s="146"/>
      <c r="K850" s="146"/>
      <c r="L850" s="146"/>
      <c r="M850" s="146"/>
      <c r="N850" s="146"/>
    </row>
    <row r="851">
      <c r="A851" s="146"/>
      <c r="B851" s="127"/>
      <c r="C851" s="146"/>
      <c r="D851" s="146"/>
      <c r="E851" s="146"/>
      <c r="F851" s="146"/>
      <c r="G851" s="146"/>
      <c r="H851" s="146"/>
      <c r="I851" s="146"/>
      <c r="J851" s="146"/>
      <c r="K851" s="146"/>
      <c r="L851" s="146"/>
      <c r="M851" s="146"/>
      <c r="N851" s="146"/>
    </row>
    <row r="852">
      <c r="A852" s="146"/>
      <c r="B852" s="127"/>
      <c r="C852" s="146"/>
      <c r="D852" s="146"/>
      <c r="E852" s="146"/>
      <c r="F852" s="146"/>
      <c r="G852" s="146"/>
      <c r="H852" s="146"/>
      <c r="I852" s="146"/>
      <c r="J852" s="146"/>
      <c r="K852" s="146"/>
      <c r="L852" s="146"/>
      <c r="M852" s="146"/>
      <c r="N852" s="146"/>
    </row>
    <row r="853">
      <c r="A853" s="146"/>
      <c r="B853" s="127"/>
      <c r="C853" s="146"/>
      <c r="D853" s="146"/>
      <c r="E853" s="146"/>
      <c r="F853" s="146"/>
      <c r="G853" s="146"/>
      <c r="H853" s="146"/>
      <c r="I853" s="146"/>
      <c r="J853" s="146"/>
      <c r="K853" s="146"/>
      <c r="L853" s="146"/>
      <c r="M853" s="146"/>
      <c r="N853" s="146"/>
    </row>
    <row r="854">
      <c r="A854" s="146"/>
      <c r="B854" s="127"/>
      <c r="C854" s="146"/>
      <c r="D854" s="146"/>
      <c r="E854" s="146"/>
      <c r="F854" s="146"/>
      <c r="G854" s="146"/>
      <c r="H854" s="146"/>
      <c r="I854" s="146"/>
      <c r="J854" s="146"/>
      <c r="K854" s="146"/>
      <c r="L854" s="146"/>
      <c r="M854" s="146"/>
      <c r="N854" s="146"/>
    </row>
    <row r="855">
      <c r="A855" s="146"/>
      <c r="B855" s="127"/>
      <c r="C855" s="146"/>
      <c r="D855" s="146"/>
      <c r="E855" s="146"/>
      <c r="F855" s="146"/>
      <c r="G855" s="146"/>
      <c r="H855" s="146"/>
      <c r="I855" s="146"/>
      <c r="J855" s="146"/>
      <c r="K855" s="146"/>
      <c r="L855" s="146"/>
      <c r="M855" s="146"/>
      <c r="N855" s="146"/>
    </row>
    <row r="856">
      <c r="A856" s="146"/>
      <c r="B856" s="127"/>
      <c r="C856" s="146"/>
      <c r="D856" s="146"/>
      <c r="E856" s="146"/>
      <c r="F856" s="146"/>
      <c r="G856" s="146"/>
      <c r="H856" s="146"/>
      <c r="I856" s="146"/>
      <c r="J856" s="146"/>
      <c r="K856" s="146"/>
      <c r="L856" s="146"/>
      <c r="M856" s="146"/>
      <c r="N856" s="146"/>
    </row>
    <row r="857">
      <c r="A857" s="146"/>
      <c r="B857" s="127"/>
      <c r="C857" s="146"/>
      <c r="D857" s="146"/>
      <c r="E857" s="146"/>
      <c r="F857" s="146"/>
      <c r="G857" s="146"/>
      <c r="H857" s="146"/>
      <c r="I857" s="146"/>
      <c r="J857" s="146"/>
      <c r="K857" s="146"/>
      <c r="L857" s="146"/>
      <c r="M857" s="146"/>
      <c r="N857" s="146"/>
    </row>
    <row r="858">
      <c r="A858" s="146"/>
      <c r="B858" s="127"/>
      <c r="C858" s="146"/>
      <c r="D858" s="146"/>
      <c r="E858" s="146"/>
      <c r="F858" s="146"/>
      <c r="G858" s="146"/>
      <c r="H858" s="146"/>
      <c r="I858" s="146"/>
      <c r="J858" s="146"/>
      <c r="K858" s="146"/>
      <c r="L858" s="146"/>
      <c r="M858" s="146"/>
      <c r="N858" s="146"/>
    </row>
    <row r="859">
      <c r="A859" s="146"/>
      <c r="B859" s="127"/>
      <c r="C859" s="146"/>
      <c r="D859" s="146"/>
      <c r="E859" s="146"/>
      <c r="F859" s="146"/>
      <c r="G859" s="146"/>
      <c r="H859" s="146"/>
      <c r="I859" s="146"/>
      <c r="J859" s="146"/>
      <c r="K859" s="146"/>
      <c r="L859" s="146"/>
      <c r="M859" s="146"/>
      <c r="N859" s="146"/>
    </row>
    <row r="860">
      <c r="A860" s="146"/>
      <c r="B860" s="127"/>
      <c r="C860" s="146"/>
      <c r="D860" s="146"/>
      <c r="E860" s="146"/>
      <c r="F860" s="146"/>
      <c r="G860" s="146"/>
      <c r="H860" s="146"/>
      <c r="I860" s="146"/>
      <c r="J860" s="146"/>
      <c r="K860" s="146"/>
      <c r="L860" s="146"/>
      <c r="M860" s="146"/>
      <c r="N860" s="146"/>
    </row>
    <row r="861">
      <c r="A861" s="146"/>
      <c r="B861" s="127"/>
      <c r="C861" s="146"/>
      <c r="D861" s="146"/>
      <c r="E861" s="146"/>
      <c r="F861" s="146"/>
      <c r="G861" s="146"/>
      <c r="H861" s="146"/>
      <c r="I861" s="146"/>
      <c r="J861" s="146"/>
      <c r="K861" s="146"/>
      <c r="L861" s="146"/>
      <c r="M861" s="146"/>
      <c r="N861" s="146"/>
    </row>
    <row r="862">
      <c r="A862" s="146"/>
      <c r="B862" s="127"/>
      <c r="C862" s="146"/>
      <c r="D862" s="146"/>
      <c r="E862" s="146"/>
      <c r="F862" s="146"/>
      <c r="G862" s="146"/>
      <c r="H862" s="146"/>
      <c r="I862" s="146"/>
      <c r="J862" s="146"/>
      <c r="K862" s="146"/>
      <c r="L862" s="146"/>
      <c r="M862" s="146"/>
      <c r="N862" s="146"/>
    </row>
    <row r="863">
      <c r="A863" s="146"/>
      <c r="B863" s="127"/>
      <c r="C863" s="146"/>
      <c r="D863" s="146"/>
      <c r="E863" s="146"/>
      <c r="F863" s="146"/>
      <c r="G863" s="146"/>
      <c r="H863" s="146"/>
      <c r="I863" s="146"/>
      <c r="J863" s="146"/>
      <c r="K863" s="146"/>
      <c r="L863" s="146"/>
      <c r="M863" s="146"/>
      <c r="N863" s="146"/>
    </row>
    <row r="864">
      <c r="A864" s="146"/>
      <c r="B864" s="127"/>
      <c r="C864" s="146"/>
      <c r="D864" s="146"/>
      <c r="E864" s="146"/>
      <c r="F864" s="146"/>
      <c r="G864" s="146"/>
      <c r="H864" s="146"/>
      <c r="I864" s="146"/>
      <c r="J864" s="146"/>
      <c r="K864" s="146"/>
      <c r="L864" s="146"/>
      <c r="M864" s="146"/>
      <c r="N864" s="146"/>
    </row>
    <row r="865">
      <c r="A865" s="146"/>
      <c r="B865" s="127"/>
      <c r="C865" s="146"/>
      <c r="D865" s="146"/>
      <c r="E865" s="146"/>
      <c r="F865" s="146"/>
      <c r="G865" s="146"/>
      <c r="H865" s="146"/>
      <c r="I865" s="146"/>
      <c r="J865" s="146"/>
      <c r="K865" s="146"/>
      <c r="L865" s="146"/>
      <c r="M865" s="146"/>
      <c r="N865" s="146"/>
    </row>
    <row r="866">
      <c r="A866" s="146"/>
      <c r="B866" s="127"/>
      <c r="C866" s="146"/>
      <c r="D866" s="146"/>
      <c r="E866" s="146"/>
      <c r="F866" s="146"/>
      <c r="G866" s="146"/>
      <c r="H866" s="146"/>
      <c r="I866" s="146"/>
      <c r="J866" s="146"/>
      <c r="K866" s="146"/>
      <c r="L866" s="146"/>
      <c r="M866" s="146"/>
      <c r="N866" s="146"/>
    </row>
    <row r="867">
      <c r="A867" s="146"/>
      <c r="B867" s="127"/>
      <c r="C867" s="146"/>
      <c r="D867" s="146"/>
      <c r="E867" s="146"/>
      <c r="F867" s="146"/>
      <c r="G867" s="146"/>
      <c r="H867" s="146"/>
      <c r="I867" s="146"/>
      <c r="J867" s="146"/>
      <c r="K867" s="146"/>
      <c r="L867" s="146"/>
      <c r="M867" s="146"/>
      <c r="N867" s="146"/>
    </row>
    <row r="868">
      <c r="A868" s="146"/>
      <c r="B868" s="127"/>
      <c r="C868" s="146"/>
      <c r="D868" s="146"/>
      <c r="E868" s="146"/>
      <c r="F868" s="146"/>
      <c r="G868" s="146"/>
      <c r="H868" s="146"/>
      <c r="I868" s="146"/>
      <c r="J868" s="146"/>
      <c r="K868" s="146"/>
      <c r="L868" s="146"/>
      <c r="M868" s="146"/>
      <c r="N868" s="146"/>
    </row>
    <row r="869">
      <c r="A869" s="146"/>
      <c r="B869" s="127"/>
      <c r="C869" s="146"/>
      <c r="D869" s="146"/>
      <c r="E869" s="146"/>
      <c r="F869" s="146"/>
      <c r="G869" s="146"/>
      <c r="H869" s="146"/>
      <c r="I869" s="146"/>
      <c r="J869" s="146"/>
      <c r="K869" s="146"/>
      <c r="L869" s="146"/>
      <c r="M869" s="146"/>
      <c r="N869" s="146"/>
    </row>
    <row r="870">
      <c r="A870" s="146"/>
      <c r="B870" s="127"/>
      <c r="C870" s="146"/>
      <c r="D870" s="146"/>
      <c r="E870" s="146"/>
      <c r="F870" s="146"/>
      <c r="G870" s="146"/>
      <c r="H870" s="146"/>
      <c r="I870" s="146"/>
      <c r="J870" s="146"/>
      <c r="K870" s="146"/>
      <c r="L870" s="146"/>
      <c r="M870" s="146"/>
      <c r="N870" s="146"/>
    </row>
    <row r="871">
      <c r="A871" s="146"/>
      <c r="B871" s="127"/>
      <c r="C871" s="146"/>
      <c r="D871" s="146"/>
      <c r="E871" s="146"/>
      <c r="F871" s="146"/>
      <c r="G871" s="146"/>
      <c r="H871" s="146"/>
      <c r="I871" s="146"/>
      <c r="J871" s="146"/>
      <c r="K871" s="146"/>
      <c r="L871" s="146"/>
      <c r="M871" s="146"/>
      <c r="N871" s="146"/>
    </row>
    <row r="872">
      <c r="A872" s="146"/>
      <c r="B872" s="127"/>
      <c r="C872" s="146"/>
      <c r="D872" s="146"/>
      <c r="E872" s="146"/>
      <c r="F872" s="146"/>
      <c r="G872" s="146"/>
      <c r="H872" s="146"/>
      <c r="I872" s="146"/>
      <c r="J872" s="146"/>
      <c r="K872" s="146"/>
      <c r="L872" s="146"/>
      <c r="M872" s="146"/>
      <c r="N872" s="146"/>
    </row>
    <row r="873">
      <c r="A873" s="146"/>
      <c r="B873" s="127"/>
      <c r="C873" s="146"/>
      <c r="D873" s="146"/>
      <c r="E873" s="146"/>
      <c r="F873" s="146"/>
      <c r="G873" s="146"/>
      <c r="H873" s="146"/>
      <c r="I873" s="146"/>
      <c r="J873" s="146"/>
      <c r="K873" s="146"/>
      <c r="L873" s="146"/>
      <c r="M873" s="146"/>
      <c r="N873" s="146"/>
    </row>
    <row r="874">
      <c r="A874" s="146"/>
      <c r="B874" s="127"/>
      <c r="C874" s="146"/>
      <c r="D874" s="146"/>
      <c r="E874" s="146"/>
      <c r="F874" s="146"/>
      <c r="G874" s="146"/>
      <c r="H874" s="146"/>
      <c r="I874" s="146"/>
      <c r="J874" s="146"/>
      <c r="K874" s="146"/>
      <c r="L874" s="146"/>
      <c r="M874" s="146"/>
      <c r="N874" s="146"/>
    </row>
    <row r="875">
      <c r="A875" s="146"/>
      <c r="B875" s="127"/>
      <c r="C875" s="146"/>
      <c r="D875" s="146"/>
      <c r="E875" s="146"/>
      <c r="F875" s="146"/>
      <c r="G875" s="146"/>
      <c r="H875" s="146"/>
      <c r="I875" s="146"/>
      <c r="J875" s="146"/>
      <c r="K875" s="146"/>
      <c r="L875" s="146"/>
      <c r="M875" s="146"/>
      <c r="N875" s="146"/>
    </row>
    <row r="876">
      <c r="A876" s="146"/>
      <c r="B876" s="127"/>
      <c r="C876" s="146"/>
      <c r="D876" s="146"/>
      <c r="E876" s="146"/>
      <c r="F876" s="146"/>
      <c r="G876" s="146"/>
      <c r="H876" s="146"/>
      <c r="I876" s="146"/>
      <c r="J876" s="146"/>
      <c r="K876" s="146"/>
      <c r="L876" s="146"/>
      <c r="M876" s="146"/>
      <c r="N876" s="146"/>
    </row>
    <row r="877">
      <c r="A877" s="146"/>
      <c r="B877" s="127"/>
      <c r="C877" s="146"/>
      <c r="D877" s="146"/>
      <c r="E877" s="146"/>
      <c r="F877" s="146"/>
      <c r="G877" s="146"/>
      <c r="H877" s="146"/>
      <c r="I877" s="146"/>
      <c r="J877" s="146"/>
      <c r="K877" s="146"/>
      <c r="L877" s="146"/>
      <c r="M877" s="146"/>
      <c r="N877" s="146"/>
    </row>
    <row r="878">
      <c r="A878" s="146"/>
      <c r="B878" s="127"/>
      <c r="C878" s="146"/>
      <c r="D878" s="146"/>
      <c r="E878" s="146"/>
      <c r="F878" s="146"/>
      <c r="G878" s="146"/>
      <c r="H878" s="146"/>
      <c r="I878" s="146"/>
      <c r="J878" s="146"/>
      <c r="K878" s="146"/>
      <c r="L878" s="146"/>
      <c r="M878" s="146"/>
      <c r="N878" s="146"/>
    </row>
    <row r="879">
      <c r="A879" s="146"/>
      <c r="B879" s="127"/>
      <c r="C879" s="146"/>
      <c r="D879" s="146"/>
      <c r="E879" s="146"/>
      <c r="F879" s="146"/>
      <c r="G879" s="146"/>
      <c r="H879" s="146"/>
      <c r="I879" s="146"/>
      <c r="J879" s="146"/>
      <c r="K879" s="146"/>
      <c r="L879" s="146"/>
      <c r="M879" s="146"/>
      <c r="N879" s="146"/>
    </row>
    <row r="880">
      <c r="A880" s="146"/>
      <c r="B880" s="127"/>
      <c r="C880" s="146"/>
      <c r="D880" s="146"/>
      <c r="E880" s="146"/>
      <c r="F880" s="146"/>
      <c r="G880" s="146"/>
      <c r="H880" s="146"/>
      <c r="I880" s="146"/>
      <c r="J880" s="146"/>
      <c r="K880" s="146"/>
      <c r="L880" s="146"/>
      <c r="M880" s="146"/>
      <c r="N880" s="146"/>
    </row>
    <row r="881">
      <c r="A881" s="146"/>
      <c r="B881" s="127"/>
      <c r="C881" s="146"/>
      <c r="D881" s="146"/>
      <c r="E881" s="146"/>
      <c r="F881" s="146"/>
      <c r="G881" s="146"/>
      <c r="H881" s="146"/>
      <c r="I881" s="146"/>
      <c r="J881" s="146"/>
      <c r="K881" s="146"/>
      <c r="L881" s="146"/>
      <c r="M881" s="146"/>
      <c r="N881" s="146"/>
    </row>
    <row r="882">
      <c r="A882" s="146"/>
      <c r="B882" s="127"/>
      <c r="C882" s="146"/>
      <c r="D882" s="146"/>
      <c r="E882" s="146"/>
      <c r="F882" s="146"/>
      <c r="G882" s="146"/>
      <c r="H882" s="146"/>
      <c r="I882" s="146"/>
      <c r="J882" s="146"/>
      <c r="K882" s="146"/>
      <c r="L882" s="146"/>
      <c r="M882" s="146"/>
      <c r="N882" s="146"/>
    </row>
    <row r="883">
      <c r="A883" s="146"/>
      <c r="B883" s="127"/>
      <c r="C883" s="146"/>
      <c r="D883" s="146"/>
      <c r="E883" s="146"/>
      <c r="F883" s="146"/>
      <c r="G883" s="146"/>
      <c r="H883" s="146"/>
      <c r="I883" s="146"/>
      <c r="J883" s="146"/>
      <c r="K883" s="146"/>
      <c r="L883" s="146"/>
      <c r="M883" s="146"/>
      <c r="N883" s="146"/>
    </row>
    <row r="884">
      <c r="A884" s="146"/>
      <c r="B884" s="127"/>
      <c r="C884" s="146"/>
      <c r="D884" s="146"/>
      <c r="E884" s="146"/>
      <c r="F884" s="146"/>
      <c r="G884" s="146"/>
      <c r="H884" s="146"/>
      <c r="I884" s="146"/>
      <c r="J884" s="146"/>
      <c r="K884" s="146"/>
      <c r="L884" s="146"/>
      <c r="M884" s="146"/>
      <c r="N884" s="146"/>
    </row>
    <row r="885">
      <c r="A885" s="146"/>
      <c r="B885" s="127"/>
      <c r="C885" s="146"/>
      <c r="D885" s="146"/>
      <c r="E885" s="146"/>
      <c r="F885" s="146"/>
      <c r="G885" s="146"/>
      <c r="H885" s="146"/>
      <c r="I885" s="146"/>
      <c r="J885" s="146"/>
      <c r="K885" s="146"/>
      <c r="L885" s="146"/>
      <c r="M885" s="146"/>
      <c r="N885" s="146"/>
    </row>
    <row r="886">
      <c r="A886" s="146"/>
      <c r="B886" s="127"/>
      <c r="C886" s="146"/>
      <c r="D886" s="146"/>
      <c r="E886" s="146"/>
      <c r="F886" s="146"/>
      <c r="G886" s="146"/>
      <c r="H886" s="146"/>
      <c r="I886" s="146"/>
      <c r="J886" s="146"/>
      <c r="K886" s="146"/>
      <c r="L886" s="146"/>
      <c r="M886" s="146"/>
      <c r="N886" s="146"/>
    </row>
    <row r="887">
      <c r="A887" s="146"/>
      <c r="B887" s="127"/>
      <c r="C887" s="146"/>
      <c r="D887" s="146"/>
      <c r="E887" s="146"/>
      <c r="F887" s="146"/>
      <c r="G887" s="146"/>
      <c r="H887" s="146"/>
      <c r="I887" s="146"/>
      <c r="J887" s="146"/>
      <c r="K887" s="146"/>
      <c r="L887" s="146"/>
      <c r="M887" s="146"/>
      <c r="N887" s="146"/>
    </row>
    <row r="888">
      <c r="A888" s="146"/>
      <c r="B888" s="127"/>
      <c r="C888" s="146"/>
      <c r="D888" s="146"/>
      <c r="E888" s="146"/>
      <c r="F888" s="146"/>
      <c r="G888" s="146"/>
      <c r="H888" s="146"/>
      <c r="I888" s="146"/>
      <c r="J888" s="146"/>
      <c r="K888" s="146"/>
      <c r="L888" s="146"/>
      <c r="M888" s="146"/>
      <c r="N888" s="146"/>
    </row>
    <row r="889">
      <c r="A889" s="146"/>
      <c r="B889" s="127"/>
      <c r="C889" s="146"/>
      <c r="D889" s="146"/>
      <c r="E889" s="146"/>
      <c r="F889" s="146"/>
      <c r="G889" s="146"/>
      <c r="H889" s="146"/>
      <c r="I889" s="146"/>
      <c r="J889" s="146"/>
      <c r="K889" s="146"/>
      <c r="L889" s="146"/>
      <c r="M889" s="146"/>
      <c r="N889" s="146"/>
    </row>
    <row r="890">
      <c r="A890" s="146"/>
      <c r="B890" s="127"/>
      <c r="C890" s="146"/>
      <c r="D890" s="146"/>
      <c r="E890" s="146"/>
      <c r="F890" s="146"/>
      <c r="G890" s="146"/>
      <c r="H890" s="146"/>
      <c r="I890" s="146"/>
      <c r="J890" s="146"/>
      <c r="K890" s="146"/>
      <c r="L890" s="146"/>
      <c r="M890" s="146"/>
      <c r="N890" s="146"/>
    </row>
    <row r="891">
      <c r="A891" s="146"/>
      <c r="B891" s="127"/>
      <c r="C891" s="146"/>
      <c r="D891" s="146"/>
      <c r="E891" s="146"/>
      <c r="F891" s="146"/>
      <c r="G891" s="146"/>
      <c r="H891" s="146"/>
      <c r="I891" s="146"/>
      <c r="J891" s="146"/>
      <c r="K891" s="146"/>
      <c r="L891" s="146"/>
      <c r="M891" s="146"/>
      <c r="N891" s="146"/>
    </row>
    <row r="892">
      <c r="A892" s="146"/>
      <c r="B892" s="127"/>
      <c r="C892" s="146"/>
      <c r="D892" s="146"/>
      <c r="E892" s="146"/>
      <c r="F892" s="146"/>
      <c r="G892" s="146"/>
      <c r="H892" s="146"/>
      <c r="I892" s="146"/>
      <c r="J892" s="146"/>
      <c r="K892" s="146"/>
      <c r="L892" s="146"/>
      <c r="M892" s="146"/>
      <c r="N892" s="146"/>
    </row>
    <row r="893">
      <c r="A893" s="146"/>
      <c r="B893" s="127"/>
      <c r="C893" s="146"/>
      <c r="D893" s="146"/>
      <c r="E893" s="146"/>
      <c r="F893" s="146"/>
      <c r="G893" s="146"/>
      <c r="H893" s="146"/>
      <c r="I893" s="146"/>
      <c r="J893" s="146"/>
      <c r="K893" s="146"/>
      <c r="L893" s="146"/>
      <c r="M893" s="146"/>
      <c r="N893" s="146"/>
    </row>
    <row r="894">
      <c r="A894" s="146"/>
      <c r="B894" s="127"/>
      <c r="C894" s="146"/>
      <c r="D894" s="146"/>
      <c r="E894" s="146"/>
      <c r="F894" s="146"/>
      <c r="G894" s="146"/>
      <c r="H894" s="146"/>
      <c r="I894" s="146"/>
      <c r="J894" s="146"/>
      <c r="K894" s="146"/>
      <c r="L894" s="146"/>
      <c r="M894" s="146"/>
      <c r="N894" s="146"/>
    </row>
    <row r="895">
      <c r="A895" s="146"/>
      <c r="B895" s="127"/>
      <c r="C895" s="146"/>
      <c r="D895" s="146"/>
      <c r="E895" s="146"/>
      <c r="F895" s="146"/>
      <c r="G895" s="146"/>
      <c r="H895" s="146"/>
      <c r="I895" s="146"/>
      <c r="J895" s="146"/>
      <c r="K895" s="146"/>
      <c r="L895" s="146"/>
      <c r="M895" s="146"/>
      <c r="N895" s="146"/>
    </row>
    <row r="896">
      <c r="A896" s="146"/>
      <c r="B896" s="127"/>
      <c r="C896" s="146"/>
      <c r="D896" s="146"/>
      <c r="E896" s="146"/>
      <c r="F896" s="146"/>
      <c r="G896" s="146"/>
      <c r="H896" s="146"/>
      <c r="I896" s="146"/>
      <c r="J896" s="146"/>
      <c r="K896" s="146"/>
      <c r="L896" s="146"/>
      <c r="M896" s="146"/>
      <c r="N896" s="146"/>
    </row>
    <row r="897">
      <c r="A897" s="146"/>
      <c r="B897" s="127"/>
      <c r="C897" s="146"/>
      <c r="D897" s="146"/>
      <c r="E897" s="146"/>
      <c r="F897" s="146"/>
      <c r="G897" s="146"/>
      <c r="H897" s="146"/>
      <c r="I897" s="146"/>
      <c r="J897" s="146"/>
      <c r="K897" s="146"/>
      <c r="L897" s="146"/>
      <c r="M897" s="146"/>
      <c r="N897" s="146"/>
    </row>
    <row r="898">
      <c r="A898" s="146"/>
      <c r="B898" s="127"/>
      <c r="C898" s="146"/>
      <c r="D898" s="146"/>
      <c r="E898" s="146"/>
      <c r="F898" s="146"/>
      <c r="G898" s="146"/>
      <c r="H898" s="146"/>
      <c r="I898" s="146"/>
      <c r="J898" s="146"/>
      <c r="K898" s="146"/>
      <c r="L898" s="146"/>
      <c r="M898" s="146"/>
      <c r="N898" s="146"/>
    </row>
    <row r="899">
      <c r="A899" s="146"/>
      <c r="B899" s="127"/>
      <c r="C899" s="146"/>
      <c r="D899" s="146"/>
      <c r="E899" s="146"/>
      <c r="F899" s="146"/>
      <c r="G899" s="146"/>
      <c r="H899" s="146"/>
      <c r="I899" s="146"/>
      <c r="J899" s="146"/>
      <c r="K899" s="146"/>
      <c r="L899" s="146"/>
      <c r="M899" s="146"/>
      <c r="N899" s="146"/>
    </row>
    <row r="900">
      <c r="A900" s="146"/>
      <c r="B900" s="127"/>
      <c r="C900" s="146"/>
      <c r="D900" s="146"/>
      <c r="E900" s="146"/>
      <c r="F900" s="146"/>
      <c r="G900" s="146"/>
      <c r="H900" s="146"/>
      <c r="I900" s="146"/>
      <c r="J900" s="146"/>
      <c r="K900" s="146"/>
      <c r="L900" s="146"/>
      <c r="M900" s="146"/>
      <c r="N900" s="146"/>
    </row>
    <row r="901">
      <c r="A901" s="146"/>
      <c r="B901" s="127"/>
      <c r="C901" s="146"/>
      <c r="D901" s="146"/>
      <c r="E901" s="146"/>
      <c r="F901" s="146"/>
      <c r="G901" s="146"/>
      <c r="H901" s="146"/>
      <c r="I901" s="146"/>
      <c r="J901" s="146"/>
      <c r="K901" s="146"/>
      <c r="L901" s="146"/>
      <c r="M901" s="146"/>
      <c r="N901" s="146"/>
    </row>
    <row r="902">
      <c r="A902" s="146"/>
      <c r="B902" s="127"/>
      <c r="C902" s="146"/>
      <c r="D902" s="146"/>
      <c r="E902" s="146"/>
      <c r="F902" s="146"/>
      <c r="G902" s="146"/>
      <c r="H902" s="146"/>
      <c r="I902" s="146"/>
      <c r="J902" s="146"/>
      <c r="K902" s="146"/>
      <c r="L902" s="146"/>
      <c r="M902" s="146"/>
      <c r="N902" s="146"/>
    </row>
    <row r="903">
      <c r="A903" s="146"/>
      <c r="B903" s="127"/>
      <c r="C903" s="146"/>
      <c r="D903" s="146"/>
      <c r="E903" s="146"/>
      <c r="F903" s="146"/>
      <c r="G903" s="146"/>
      <c r="H903" s="146"/>
      <c r="I903" s="146"/>
      <c r="J903" s="146"/>
      <c r="K903" s="146"/>
      <c r="L903" s="146"/>
      <c r="M903" s="146"/>
      <c r="N903" s="146"/>
    </row>
    <row r="904">
      <c r="A904" s="146"/>
      <c r="B904" s="127"/>
      <c r="C904" s="146"/>
      <c r="D904" s="146"/>
      <c r="E904" s="146"/>
      <c r="F904" s="146"/>
      <c r="G904" s="146"/>
      <c r="H904" s="146"/>
      <c r="I904" s="146"/>
      <c r="J904" s="146"/>
      <c r="K904" s="146"/>
      <c r="L904" s="146"/>
      <c r="M904" s="146"/>
      <c r="N904" s="146"/>
    </row>
    <row r="905">
      <c r="A905" s="146"/>
      <c r="B905" s="127"/>
      <c r="C905" s="146"/>
      <c r="D905" s="146"/>
      <c r="E905" s="146"/>
      <c r="F905" s="146"/>
      <c r="G905" s="146"/>
      <c r="H905" s="146"/>
      <c r="I905" s="146"/>
      <c r="J905" s="146"/>
      <c r="K905" s="146"/>
      <c r="L905" s="146"/>
      <c r="M905" s="146"/>
      <c r="N905" s="146"/>
    </row>
    <row r="906">
      <c r="A906" s="146"/>
      <c r="B906" s="127"/>
      <c r="C906" s="146"/>
      <c r="D906" s="146"/>
      <c r="E906" s="146"/>
      <c r="F906" s="146"/>
      <c r="G906" s="146"/>
      <c r="H906" s="146"/>
      <c r="I906" s="146"/>
      <c r="J906" s="146"/>
      <c r="K906" s="146"/>
      <c r="L906" s="146"/>
      <c r="M906" s="146"/>
      <c r="N906" s="146"/>
    </row>
    <row r="907">
      <c r="A907" s="146"/>
      <c r="B907" s="127"/>
      <c r="C907" s="146"/>
      <c r="D907" s="146"/>
      <c r="E907" s="146"/>
      <c r="F907" s="146"/>
      <c r="G907" s="146"/>
      <c r="H907" s="146"/>
      <c r="I907" s="146"/>
      <c r="J907" s="146"/>
      <c r="K907" s="146"/>
      <c r="L907" s="146"/>
      <c r="M907" s="146"/>
      <c r="N907" s="146"/>
    </row>
    <row r="908">
      <c r="A908" s="146"/>
      <c r="B908" s="127"/>
      <c r="C908" s="146"/>
      <c r="D908" s="146"/>
      <c r="E908" s="146"/>
      <c r="F908" s="146"/>
      <c r="G908" s="146"/>
      <c r="H908" s="146"/>
      <c r="I908" s="146"/>
      <c r="J908" s="146"/>
      <c r="K908" s="146"/>
      <c r="L908" s="146"/>
      <c r="M908" s="146"/>
      <c r="N908" s="146"/>
    </row>
    <row r="909">
      <c r="A909" s="146"/>
      <c r="B909" s="127"/>
      <c r="C909" s="146"/>
      <c r="D909" s="146"/>
      <c r="E909" s="146"/>
      <c r="F909" s="146"/>
      <c r="G909" s="146"/>
      <c r="H909" s="146"/>
      <c r="I909" s="146"/>
      <c r="J909" s="146"/>
      <c r="K909" s="146"/>
      <c r="L909" s="146"/>
      <c r="M909" s="146"/>
      <c r="N909" s="146"/>
    </row>
    <row r="910">
      <c r="A910" s="146"/>
      <c r="B910" s="127"/>
      <c r="C910" s="146"/>
      <c r="D910" s="146"/>
      <c r="E910" s="146"/>
      <c r="F910" s="146"/>
      <c r="G910" s="146"/>
      <c r="H910" s="146"/>
      <c r="I910" s="146"/>
      <c r="J910" s="146"/>
      <c r="K910" s="146"/>
      <c r="L910" s="146"/>
      <c r="M910" s="146"/>
      <c r="N910" s="146"/>
    </row>
    <row r="911">
      <c r="A911" s="146"/>
      <c r="B911" s="127"/>
      <c r="C911" s="146"/>
      <c r="D911" s="146"/>
      <c r="E911" s="146"/>
      <c r="F911" s="146"/>
      <c r="G911" s="146"/>
      <c r="H911" s="146"/>
      <c r="I911" s="146"/>
      <c r="J911" s="146"/>
      <c r="K911" s="146"/>
      <c r="L911" s="146"/>
      <c r="M911" s="146"/>
      <c r="N911" s="146"/>
    </row>
    <row r="912">
      <c r="A912" s="146"/>
      <c r="B912" s="127"/>
      <c r="C912" s="146"/>
      <c r="D912" s="146"/>
      <c r="E912" s="146"/>
      <c r="F912" s="146"/>
      <c r="G912" s="146"/>
      <c r="H912" s="146"/>
      <c r="I912" s="146"/>
      <c r="J912" s="146"/>
      <c r="K912" s="146"/>
      <c r="L912" s="146"/>
      <c r="M912" s="146"/>
      <c r="N912" s="146"/>
    </row>
    <row r="913">
      <c r="A913" s="146"/>
      <c r="B913" s="127"/>
      <c r="C913" s="146"/>
      <c r="D913" s="146"/>
      <c r="E913" s="146"/>
      <c r="F913" s="146"/>
      <c r="G913" s="146"/>
      <c r="H913" s="146"/>
      <c r="I913" s="146"/>
      <c r="J913" s="146"/>
      <c r="K913" s="146"/>
      <c r="L913" s="146"/>
      <c r="M913" s="146"/>
      <c r="N913" s="146"/>
    </row>
    <row r="914">
      <c r="A914" s="146"/>
      <c r="B914" s="127"/>
      <c r="C914" s="146"/>
      <c r="D914" s="146"/>
      <c r="E914" s="146"/>
      <c r="F914" s="146"/>
      <c r="G914" s="146"/>
      <c r="H914" s="146"/>
      <c r="I914" s="146"/>
      <c r="J914" s="146"/>
      <c r="K914" s="146"/>
      <c r="L914" s="146"/>
      <c r="M914" s="146"/>
      <c r="N914" s="146"/>
    </row>
    <row r="915">
      <c r="A915" s="146"/>
      <c r="B915" s="127"/>
      <c r="C915" s="146"/>
      <c r="D915" s="146"/>
      <c r="E915" s="146"/>
      <c r="F915" s="146"/>
      <c r="G915" s="146"/>
      <c r="H915" s="146"/>
      <c r="I915" s="146"/>
      <c r="J915" s="146"/>
      <c r="K915" s="146"/>
      <c r="L915" s="146"/>
      <c r="M915" s="146"/>
      <c r="N915" s="146"/>
    </row>
    <row r="916">
      <c r="A916" s="146"/>
      <c r="B916" s="127"/>
      <c r="C916" s="146"/>
      <c r="D916" s="146"/>
      <c r="E916" s="146"/>
      <c r="F916" s="146"/>
      <c r="G916" s="146"/>
      <c r="H916" s="146"/>
      <c r="I916" s="146"/>
      <c r="J916" s="146"/>
      <c r="K916" s="146"/>
      <c r="L916" s="146"/>
      <c r="M916" s="146"/>
      <c r="N916" s="146"/>
    </row>
    <row r="917">
      <c r="A917" s="146"/>
      <c r="B917" s="127"/>
      <c r="C917" s="146"/>
      <c r="D917" s="146"/>
      <c r="E917" s="146"/>
      <c r="F917" s="146"/>
      <c r="G917" s="146"/>
      <c r="H917" s="146"/>
      <c r="I917" s="146"/>
      <c r="J917" s="146"/>
      <c r="K917" s="146"/>
      <c r="L917" s="146"/>
      <c r="M917" s="146"/>
      <c r="N917" s="146"/>
    </row>
    <row r="918">
      <c r="A918" s="146"/>
      <c r="B918" s="127"/>
      <c r="C918" s="146"/>
      <c r="D918" s="146"/>
      <c r="E918" s="146"/>
      <c r="F918" s="146"/>
      <c r="G918" s="146"/>
      <c r="H918" s="146"/>
      <c r="I918" s="146"/>
      <c r="J918" s="146"/>
      <c r="K918" s="146"/>
      <c r="L918" s="146"/>
      <c r="M918" s="146"/>
      <c r="N918" s="146"/>
    </row>
    <row r="919">
      <c r="A919" s="146"/>
      <c r="B919" s="127"/>
      <c r="C919" s="146"/>
      <c r="D919" s="146"/>
      <c r="E919" s="146"/>
      <c r="F919" s="146"/>
      <c r="G919" s="146"/>
      <c r="H919" s="146"/>
      <c r="I919" s="146"/>
      <c r="J919" s="146"/>
      <c r="K919" s="146"/>
      <c r="L919" s="146"/>
      <c r="M919" s="146"/>
      <c r="N919" s="146"/>
    </row>
    <row r="920">
      <c r="A920" s="146"/>
      <c r="B920" s="127"/>
      <c r="C920" s="146"/>
      <c r="D920" s="146"/>
      <c r="E920" s="146"/>
      <c r="F920" s="146"/>
      <c r="G920" s="146"/>
      <c r="H920" s="146"/>
      <c r="I920" s="146"/>
      <c r="J920" s="146"/>
      <c r="K920" s="146"/>
      <c r="L920" s="146"/>
      <c r="M920" s="146"/>
      <c r="N920" s="146"/>
    </row>
    <row r="921">
      <c r="A921" s="146"/>
      <c r="B921" s="127"/>
      <c r="C921" s="146"/>
      <c r="D921" s="146"/>
      <c r="E921" s="146"/>
      <c r="F921" s="146"/>
      <c r="G921" s="146"/>
      <c r="H921" s="146"/>
      <c r="I921" s="146"/>
      <c r="J921" s="146"/>
      <c r="K921" s="146"/>
      <c r="L921" s="146"/>
      <c r="M921" s="146"/>
      <c r="N921" s="146"/>
    </row>
    <row r="922">
      <c r="A922" s="146"/>
      <c r="B922" s="127"/>
      <c r="C922" s="146"/>
      <c r="D922" s="146"/>
      <c r="E922" s="146"/>
      <c r="F922" s="146"/>
      <c r="G922" s="146"/>
      <c r="H922" s="146"/>
      <c r="I922" s="146"/>
      <c r="J922" s="146"/>
      <c r="K922" s="146"/>
      <c r="L922" s="146"/>
      <c r="M922" s="146"/>
      <c r="N922" s="146"/>
    </row>
    <row r="923">
      <c r="A923" s="146"/>
      <c r="B923" s="127"/>
      <c r="C923" s="146"/>
      <c r="D923" s="146"/>
      <c r="E923" s="146"/>
      <c r="F923" s="146"/>
      <c r="G923" s="146"/>
      <c r="H923" s="146"/>
      <c r="I923" s="146"/>
      <c r="J923" s="146"/>
      <c r="K923" s="146"/>
      <c r="L923" s="146"/>
      <c r="M923" s="146"/>
      <c r="N923" s="146"/>
    </row>
    <row r="924">
      <c r="A924" s="146"/>
      <c r="B924" s="127"/>
      <c r="C924" s="146"/>
      <c r="D924" s="146"/>
      <c r="E924" s="146"/>
      <c r="F924" s="146"/>
      <c r="G924" s="146"/>
      <c r="H924" s="146"/>
      <c r="I924" s="146"/>
      <c r="J924" s="146"/>
      <c r="K924" s="146"/>
      <c r="L924" s="146"/>
      <c r="M924" s="146"/>
      <c r="N924" s="146"/>
    </row>
    <row r="925">
      <c r="A925" s="146"/>
      <c r="B925" s="127"/>
      <c r="C925" s="146"/>
      <c r="D925" s="146"/>
      <c r="E925" s="146"/>
      <c r="F925" s="146"/>
      <c r="G925" s="146"/>
      <c r="H925" s="146"/>
      <c r="I925" s="146"/>
      <c r="J925" s="146"/>
      <c r="K925" s="146"/>
      <c r="L925" s="146"/>
      <c r="M925" s="146"/>
      <c r="N925" s="146"/>
    </row>
    <row r="926">
      <c r="A926" s="146"/>
      <c r="B926" s="127"/>
      <c r="C926" s="146"/>
      <c r="D926" s="146"/>
      <c r="E926" s="146"/>
      <c r="F926" s="146"/>
      <c r="G926" s="146"/>
      <c r="H926" s="146"/>
      <c r="I926" s="146"/>
      <c r="J926" s="146"/>
      <c r="K926" s="146"/>
      <c r="L926" s="146"/>
      <c r="M926" s="146"/>
      <c r="N926" s="146"/>
    </row>
    <row r="927">
      <c r="A927" s="146"/>
      <c r="B927" s="127"/>
      <c r="C927" s="146"/>
      <c r="D927" s="146"/>
      <c r="E927" s="146"/>
      <c r="F927" s="146"/>
      <c r="G927" s="146"/>
      <c r="H927" s="146"/>
      <c r="I927" s="146"/>
      <c r="J927" s="146"/>
      <c r="K927" s="146"/>
      <c r="L927" s="146"/>
      <c r="M927" s="146"/>
      <c r="N927" s="146"/>
    </row>
    <row r="928">
      <c r="A928" s="146"/>
      <c r="B928" s="127"/>
      <c r="C928" s="146"/>
      <c r="D928" s="146"/>
      <c r="E928" s="146"/>
      <c r="F928" s="146"/>
      <c r="G928" s="146"/>
      <c r="H928" s="146"/>
      <c r="I928" s="146"/>
      <c r="J928" s="146"/>
      <c r="K928" s="146"/>
      <c r="L928" s="146"/>
      <c r="M928" s="146"/>
      <c r="N928" s="146"/>
    </row>
    <row r="929">
      <c r="A929" s="146"/>
      <c r="B929" s="127"/>
      <c r="C929" s="146"/>
      <c r="D929" s="146"/>
      <c r="E929" s="146"/>
      <c r="F929" s="146"/>
      <c r="G929" s="146"/>
      <c r="H929" s="146"/>
      <c r="I929" s="146"/>
      <c r="J929" s="146"/>
      <c r="K929" s="146"/>
      <c r="L929" s="146"/>
      <c r="M929" s="146"/>
      <c r="N929" s="146"/>
    </row>
    <row r="930">
      <c r="A930" s="146"/>
      <c r="B930" s="127"/>
      <c r="C930" s="146"/>
      <c r="D930" s="146"/>
      <c r="E930" s="146"/>
      <c r="F930" s="146"/>
      <c r="G930" s="146"/>
      <c r="H930" s="146"/>
      <c r="I930" s="146"/>
      <c r="J930" s="146"/>
      <c r="K930" s="146"/>
      <c r="L930" s="146"/>
      <c r="M930" s="146"/>
      <c r="N930" s="146"/>
    </row>
    <row r="931">
      <c r="A931" s="146"/>
      <c r="B931" s="127"/>
      <c r="C931" s="146"/>
      <c r="D931" s="146"/>
      <c r="E931" s="146"/>
      <c r="F931" s="146"/>
      <c r="G931" s="146"/>
      <c r="H931" s="146"/>
      <c r="I931" s="146"/>
      <c r="J931" s="146"/>
      <c r="K931" s="146"/>
      <c r="L931" s="146"/>
      <c r="M931" s="146"/>
      <c r="N931" s="146"/>
    </row>
    <row r="932">
      <c r="A932" s="146"/>
      <c r="B932" s="127"/>
      <c r="C932" s="146"/>
      <c r="D932" s="146"/>
      <c r="E932" s="146"/>
      <c r="F932" s="146"/>
      <c r="G932" s="146"/>
      <c r="H932" s="146"/>
      <c r="I932" s="146"/>
      <c r="J932" s="146"/>
      <c r="K932" s="146"/>
      <c r="L932" s="146"/>
      <c r="M932" s="146"/>
      <c r="N932" s="146"/>
    </row>
    <row r="933">
      <c r="A933" s="146"/>
      <c r="B933" s="127"/>
      <c r="C933" s="146"/>
      <c r="D933" s="146"/>
      <c r="E933" s="146"/>
      <c r="F933" s="146"/>
      <c r="G933" s="146"/>
      <c r="H933" s="146"/>
      <c r="I933" s="146"/>
      <c r="J933" s="146"/>
      <c r="K933" s="146"/>
      <c r="L933" s="146"/>
      <c r="M933" s="146"/>
      <c r="N933" s="146"/>
    </row>
    <row r="934">
      <c r="A934" s="146"/>
      <c r="B934" s="127"/>
      <c r="C934" s="146"/>
      <c r="D934" s="146"/>
      <c r="E934" s="146"/>
      <c r="F934" s="146"/>
      <c r="G934" s="146"/>
      <c r="H934" s="146"/>
      <c r="I934" s="146"/>
      <c r="J934" s="146"/>
      <c r="K934" s="146"/>
      <c r="L934" s="146"/>
      <c r="M934" s="146"/>
      <c r="N934" s="146"/>
    </row>
    <row r="935">
      <c r="A935" s="146"/>
      <c r="B935" s="127"/>
      <c r="C935" s="146"/>
      <c r="D935" s="146"/>
      <c r="E935" s="146"/>
      <c r="F935" s="146"/>
      <c r="G935" s="146"/>
      <c r="H935" s="146"/>
      <c r="I935" s="146"/>
      <c r="J935" s="146"/>
      <c r="K935" s="146"/>
      <c r="L935" s="146"/>
      <c r="M935" s="146"/>
      <c r="N935" s="146"/>
    </row>
    <row r="936">
      <c r="A936" s="146"/>
      <c r="B936" s="127"/>
      <c r="C936" s="146"/>
      <c r="D936" s="146"/>
      <c r="E936" s="146"/>
      <c r="F936" s="146"/>
      <c r="G936" s="146"/>
      <c r="H936" s="146"/>
      <c r="I936" s="146"/>
      <c r="J936" s="146"/>
      <c r="K936" s="146"/>
      <c r="L936" s="146"/>
      <c r="M936" s="146"/>
      <c r="N936" s="146"/>
    </row>
    <row r="937">
      <c r="A937" s="146"/>
      <c r="B937" s="127"/>
      <c r="C937" s="146"/>
      <c r="D937" s="146"/>
      <c r="E937" s="146"/>
      <c r="F937" s="146"/>
      <c r="G937" s="146"/>
      <c r="H937" s="146"/>
      <c r="I937" s="146"/>
      <c r="J937" s="146"/>
      <c r="K937" s="146"/>
      <c r="L937" s="146"/>
      <c r="M937" s="146"/>
      <c r="N937" s="146"/>
    </row>
    <row r="938">
      <c r="A938" s="146"/>
      <c r="B938" s="127"/>
      <c r="C938" s="146"/>
      <c r="D938" s="146"/>
      <c r="E938" s="146"/>
      <c r="F938" s="146"/>
      <c r="G938" s="146"/>
      <c r="H938" s="146"/>
      <c r="I938" s="146"/>
      <c r="J938" s="146"/>
      <c r="K938" s="146"/>
      <c r="L938" s="146"/>
      <c r="M938" s="146"/>
      <c r="N938" s="146"/>
    </row>
    <row r="939">
      <c r="A939" s="146"/>
      <c r="B939" s="127"/>
      <c r="C939" s="146"/>
      <c r="D939" s="146"/>
      <c r="E939" s="146"/>
      <c r="F939" s="146"/>
      <c r="G939" s="146"/>
      <c r="H939" s="146"/>
      <c r="I939" s="146"/>
      <c r="J939" s="146"/>
      <c r="K939" s="146"/>
      <c r="L939" s="146"/>
      <c r="M939" s="146"/>
      <c r="N939" s="146"/>
    </row>
    <row r="940">
      <c r="A940" s="146"/>
      <c r="B940" s="127"/>
      <c r="C940" s="146"/>
      <c r="D940" s="146"/>
      <c r="E940" s="146"/>
      <c r="F940" s="146"/>
      <c r="G940" s="146"/>
      <c r="H940" s="146"/>
      <c r="I940" s="146"/>
      <c r="J940" s="146"/>
      <c r="K940" s="146"/>
      <c r="L940" s="146"/>
      <c r="M940" s="146"/>
      <c r="N940" s="146"/>
    </row>
    <row r="941">
      <c r="A941" s="146"/>
      <c r="B941" s="127"/>
      <c r="C941" s="146"/>
      <c r="D941" s="146"/>
      <c r="E941" s="146"/>
      <c r="F941" s="146"/>
      <c r="G941" s="146"/>
      <c r="H941" s="146"/>
      <c r="I941" s="146"/>
      <c r="J941" s="146"/>
      <c r="K941" s="146"/>
      <c r="L941" s="146"/>
      <c r="M941" s="146"/>
      <c r="N941" s="146"/>
    </row>
    <row r="942">
      <c r="A942" s="146"/>
      <c r="B942" s="127"/>
      <c r="C942" s="146"/>
      <c r="D942" s="146"/>
      <c r="E942" s="146"/>
      <c r="F942" s="146"/>
      <c r="G942" s="146"/>
      <c r="H942" s="146"/>
      <c r="I942" s="146"/>
      <c r="J942" s="146"/>
      <c r="K942" s="146"/>
      <c r="L942" s="146"/>
      <c r="M942" s="146"/>
      <c r="N942" s="146"/>
    </row>
    <row r="943">
      <c r="A943" s="146"/>
      <c r="B943" s="127"/>
      <c r="C943" s="146"/>
      <c r="D943" s="146"/>
      <c r="E943" s="146"/>
      <c r="F943" s="146"/>
      <c r="G943" s="146"/>
      <c r="H943" s="146"/>
      <c r="I943" s="146"/>
      <c r="J943" s="146"/>
      <c r="K943" s="146"/>
      <c r="L943" s="146"/>
      <c r="M943" s="146"/>
      <c r="N943" s="146"/>
    </row>
    <row r="944">
      <c r="A944" s="146"/>
      <c r="B944" s="127"/>
      <c r="C944" s="146"/>
      <c r="D944" s="146"/>
      <c r="E944" s="146"/>
      <c r="F944" s="146"/>
      <c r="G944" s="146"/>
      <c r="H944" s="146"/>
      <c r="I944" s="146"/>
      <c r="J944" s="146"/>
      <c r="K944" s="146"/>
      <c r="L944" s="146"/>
      <c r="M944" s="146"/>
      <c r="N944" s="146"/>
    </row>
    <row r="945">
      <c r="A945" s="146"/>
      <c r="B945" s="127"/>
      <c r="C945" s="146"/>
      <c r="D945" s="146"/>
      <c r="E945" s="146"/>
      <c r="F945" s="146"/>
      <c r="G945" s="146"/>
      <c r="H945" s="146"/>
      <c r="I945" s="146"/>
      <c r="J945" s="146"/>
      <c r="K945" s="146"/>
      <c r="L945" s="146"/>
      <c r="M945" s="146"/>
      <c r="N945" s="146"/>
    </row>
    <row r="946">
      <c r="A946" s="146"/>
      <c r="B946" s="127"/>
      <c r="C946" s="146"/>
      <c r="D946" s="146"/>
      <c r="E946" s="146"/>
      <c r="F946" s="146"/>
      <c r="G946" s="146"/>
      <c r="H946" s="146"/>
      <c r="I946" s="146"/>
      <c r="J946" s="146"/>
      <c r="K946" s="146"/>
      <c r="L946" s="146"/>
      <c r="M946" s="146"/>
      <c r="N946" s="146"/>
    </row>
    <row r="947">
      <c r="A947" s="146"/>
      <c r="B947" s="127"/>
      <c r="C947" s="146"/>
      <c r="D947" s="146"/>
      <c r="E947" s="146"/>
      <c r="F947" s="146"/>
      <c r="G947" s="146"/>
      <c r="H947" s="146"/>
      <c r="I947" s="146"/>
      <c r="J947" s="146"/>
      <c r="K947" s="146"/>
      <c r="L947" s="146"/>
      <c r="M947" s="146"/>
      <c r="N947" s="146"/>
    </row>
    <row r="948">
      <c r="A948" s="146"/>
      <c r="B948" s="127"/>
      <c r="C948" s="146"/>
      <c r="D948" s="146"/>
      <c r="E948" s="146"/>
      <c r="F948" s="146"/>
      <c r="G948" s="146"/>
      <c r="H948" s="146"/>
      <c r="I948" s="146"/>
      <c r="J948" s="146"/>
      <c r="K948" s="146"/>
      <c r="L948" s="146"/>
      <c r="M948" s="146"/>
      <c r="N948" s="146"/>
    </row>
    <row r="949">
      <c r="A949" s="146"/>
      <c r="B949" s="127"/>
      <c r="C949" s="146"/>
      <c r="D949" s="146"/>
      <c r="E949" s="146"/>
      <c r="F949" s="146"/>
      <c r="G949" s="146"/>
      <c r="H949" s="146"/>
      <c r="I949" s="146"/>
      <c r="J949" s="146"/>
      <c r="K949" s="146"/>
      <c r="L949" s="146"/>
      <c r="M949" s="146"/>
      <c r="N949" s="146"/>
    </row>
    <row r="950">
      <c r="A950" s="146"/>
      <c r="B950" s="127"/>
      <c r="C950" s="146"/>
      <c r="D950" s="146"/>
      <c r="E950" s="146"/>
      <c r="F950" s="146"/>
      <c r="G950" s="146"/>
      <c r="H950" s="146"/>
      <c r="I950" s="146"/>
      <c r="J950" s="146"/>
      <c r="K950" s="146"/>
      <c r="L950" s="146"/>
      <c r="M950" s="146"/>
      <c r="N950" s="146"/>
    </row>
    <row r="951">
      <c r="A951" s="146"/>
      <c r="B951" s="127"/>
      <c r="C951" s="146"/>
      <c r="D951" s="146"/>
      <c r="E951" s="146"/>
      <c r="F951" s="146"/>
      <c r="G951" s="146"/>
      <c r="H951" s="146"/>
      <c r="I951" s="146"/>
      <c r="J951" s="146"/>
      <c r="K951" s="146"/>
      <c r="L951" s="146"/>
      <c r="M951" s="146"/>
      <c r="N951" s="146"/>
    </row>
    <row r="952">
      <c r="A952" s="146"/>
      <c r="B952" s="127"/>
      <c r="C952" s="146"/>
      <c r="D952" s="146"/>
      <c r="E952" s="146"/>
      <c r="F952" s="146"/>
      <c r="G952" s="146"/>
      <c r="H952" s="146"/>
      <c r="I952" s="146"/>
      <c r="J952" s="146"/>
      <c r="K952" s="146"/>
      <c r="L952" s="146"/>
      <c r="M952" s="146"/>
      <c r="N952" s="146"/>
    </row>
    <row r="953">
      <c r="A953" s="146"/>
      <c r="B953" s="127"/>
      <c r="C953" s="146"/>
      <c r="D953" s="146"/>
      <c r="E953" s="146"/>
      <c r="F953" s="146"/>
      <c r="G953" s="146"/>
      <c r="H953" s="146"/>
      <c r="I953" s="146"/>
      <c r="J953" s="146"/>
      <c r="K953" s="146"/>
      <c r="L953" s="146"/>
      <c r="M953" s="146"/>
      <c r="N953" s="146"/>
    </row>
    <row r="954">
      <c r="A954" s="146"/>
      <c r="B954" s="127"/>
      <c r="C954" s="146"/>
      <c r="D954" s="146"/>
      <c r="E954" s="146"/>
      <c r="F954" s="146"/>
      <c r="G954" s="146"/>
      <c r="H954" s="146"/>
      <c r="I954" s="146"/>
      <c r="J954" s="146"/>
      <c r="K954" s="146"/>
      <c r="L954" s="146"/>
      <c r="M954" s="146"/>
      <c r="N954" s="146"/>
    </row>
    <row r="955">
      <c r="A955" s="146"/>
      <c r="B955" s="127"/>
      <c r="C955" s="146"/>
      <c r="D955" s="146"/>
      <c r="E955" s="146"/>
      <c r="F955" s="146"/>
      <c r="G955" s="146"/>
      <c r="H955" s="146"/>
      <c r="I955" s="146"/>
      <c r="J955" s="146"/>
      <c r="K955" s="146"/>
      <c r="L955" s="146"/>
      <c r="M955" s="146"/>
      <c r="N955" s="146"/>
    </row>
    <row r="956">
      <c r="A956" s="146"/>
      <c r="B956" s="127"/>
      <c r="C956" s="146"/>
      <c r="D956" s="146"/>
      <c r="E956" s="146"/>
      <c r="F956" s="146"/>
      <c r="G956" s="146"/>
      <c r="H956" s="146"/>
      <c r="I956" s="146"/>
      <c r="J956" s="146"/>
      <c r="K956" s="146"/>
      <c r="L956" s="146"/>
      <c r="M956" s="146"/>
      <c r="N956" s="146"/>
    </row>
    <row r="957">
      <c r="A957" s="146"/>
      <c r="B957" s="127"/>
      <c r="C957" s="146"/>
      <c r="D957" s="146"/>
      <c r="E957" s="146"/>
      <c r="F957" s="146"/>
      <c r="G957" s="146"/>
      <c r="H957" s="146"/>
      <c r="I957" s="146"/>
      <c r="J957" s="146"/>
      <c r="K957" s="146"/>
      <c r="L957" s="146"/>
      <c r="M957" s="146"/>
      <c r="N957" s="146"/>
    </row>
    <row r="958">
      <c r="A958" s="146"/>
      <c r="B958" s="127"/>
      <c r="C958" s="146"/>
      <c r="D958" s="146"/>
      <c r="E958" s="146"/>
      <c r="F958" s="146"/>
      <c r="G958" s="146"/>
      <c r="H958" s="146"/>
      <c r="I958" s="146"/>
      <c r="J958" s="146"/>
      <c r="K958" s="146"/>
      <c r="L958" s="146"/>
      <c r="M958" s="146"/>
      <c r="N958" s="146"/>
    </row>
    <row r="959">
      <c r="A959" s="146"/>
      <c r="B959" s="127"/>
      <c r="C959" s="146"/>
      <c r="D959" s="146"/>
      <c r="E959" s="146"/>
      <c r="F959" s="146"/>
      <c r="G959" s="146"/>
      <c r="H959" s="146"/>
      <c r="I959" s="146"/>
      <c r="J959" s="146"/>
      <c r="K959" s="146"/>
      <c r="L959" s="146"/>
      <c r="M959" s="146"/>
      <c r="N959" s="146"/>
    </row>
    <row r="960">
      <c r="A960" s="146"/>
      <c r="B960" s="127"/>
      <c r="C960" s="146"/>
      <c r="D960" s="146"/>
      <c r="E960" s="146"/>
      <c r="F960" s="146"/>
      <c r="G960" s="146"/>
      <c r="H960" s="146"/>
      <c r="I960" s="146"/>
      <c r="J960" s="146"/>
      <c r="K960" s="146"/>
      <c r="L960" s="146"/>
      <c r="M960" s="146"/>
      <c r="N960" s="146"/>
    </row>
    <row r="961">
      <c r="A961" s="146"/>
      <c r="B961" s="127"/>
      <c r="C961" s="146"/>
      <c r="D961" s="146"/>
      <c r="E961" s="146"/>
      <c r="F961" s="146"/>
      <c r="G961" s="146"/>
      <c r="H961" s="146"/>
      <c r="I961" s="146"/>
      <c r="J961" s="146"/>
      <c r="K961" s="146"/>
      <c r="L961" s="146"/>
      <c r="M961" s="146"/>
      <c r="N961" s="146"/>
    </row>
    <row r="962">
      <c r="A962" s="146"/>
      <c r="B962" s="127"/>
      <c r="C962" s="146"/>
      <c r="D962" s="146"/>
      <c r="E962" s="146"/>
      <c r="F962" s="146"/>
      <c r="G962" s="146"/>
      <c r="H962" s="146"/>
      <c r="I962" s="146"/>
      <c r="J962" s="146"/>
      <c r="K962" s="146"/>
      <c r="L962" s="146"/>
      <c r="M962" s="146"/>
      <c r="N962" s="146"/>
    </row>
    <row r="963">
      <c r="A963" s="146"/>
      <c r="B963" s="127"/>
      <c r="C963" s="146"/>
      <c r="D963" s="146"/>
      <c r="E963" s="146"/>
      <c r="F963" s="146"/>
      <c r="G963" s="146"/>
      <c r="H963" s="146"/>
      <c r="I963" s="146"/>
      <c r="J963" s="146"/>
      <c r="K963" s="146"/>
      <c r="L963" s="146"/>
      <c r="M963" s="146"/>
      <c r="N963" s="146"/>
    </row>
    <row r="964">
      <c r="A964" s="146"/>
      <c r="B964" s="127"/>
      <c r="C964" s="146"/>
      <c r="D964" s="146"/>
      <c r="E964" s="146"/>
      <c r="F964" s="146"/>
      <c r="G964" s="146"/>
      <c r="H964" s="146"/>
      <c r="I964" s="146"/>
      <c r="J964" s="146"/>
      <c r="K964" s="146"/>
      <c r="L964" s="146"/>
      <c r="M964" s="146"/>
      <c r="N964" s="146"/>
    </row>
    <row r="965">
      <c r="A965" s="146"/>
      <c r="B965" s="127"/>
      <c r="C965" s="146"/>
      <c r="D965" s="146"/>
      <c r="E965" s="146"/>
      <c r="F965" s="146"/>
      <c r="G965" s="146"/>
      <c r="H965" s="146"/>
      <c r="I965" s="146"/>
      <c r="J965" s="146"/>
      <c r="K965" s="146"/>
      <c r="L965" s="146"/>
      <c r="M965" s="146"/>
      <c r="N965" s="146"/>
    </row>
    <row r="966">
      <c r="A966" s="146"/>
      <c r="B966" s="127"/>
      <c r="C966" s="146"/>
      <c r="D966" s="146"/>
      <c r="E966" s="146"/>
      <c r="F966" s="146"/>
      <c r="G966" s="146"/>
      <c r="H966" s="146"/>
      <c r="I966" s="146"/>
      <c r="J966" s="146"/>
      <c r="K966" s="146"/>
      <c r="L966" s="146"/>
      <c r="M966" s="146"/>
      <c r="N966" s="146"/>
    </row>
    <row r="967">
      <c r="A967" s="146"/>
      <c r="B967" s="127"/>
      <c r="C967" s="146"/>
      <c r="D967" s="146"/>
      <c r="E967" s="146"/>
      <c r="F967" s="146"/>
      <c r="G967" s="146"/>
      <c r="H967" s="146"/>
      <c r="I967" s="146"/>
      <c r="J967" s="146"/>
      <c r="K967" s="146"/>
      <c r="L967" s="146"/>
      <c r="M967" s="146"/>
      <c r="N967" s="146"/>
    </row>
    <row r="968">
      <c r="A968" s="146"/>
      <c r="B968" s="127"/>
      <c r="C968" s="146"/>
      <c r="D968" s="146"/>
      <c r="E968" s="146"/>
      <c r="F968" s="146"/>
      <c r="G968" s="146"/>
      <c r="H968" s="146"/>
      <c r="I968" s="146"/>
      <c r="J968" s="146"/>
      <c r="K968" s="146"/>
      <c r="L968" s="146"/>
      <c r="M968" s="146"/>
      <c r="N968" s="146"/>
    </row>
    <row r="969">
      <c r="A969" s="146"/>
      <c r="B969" s="127"/>
      <c r="C969" s="146"/>
      <c r="D969" s="146"/>
      <c r="E969" s="146"/>
      <c r="F969" s="146"/>
      <c r="G969" s="146"/>
      <c r="H969" s="146"/>
      <c r="I969" s="146"/>
      <c r="J969" s="146"/>
      <c r="K969" s="146"/>
      <c r="L969" s="146"/>
      <c r="M969" s="146"/>
      <c r="N969" s="146"/>
    </row>
    <row r="970">
      <c r="A970" s="146"/>
      <c r="B970" s="127"/>
      <c r="C970" s="146"/>
      <c r="D970" s="146"/>
      <c r="E970" s="146"/>
      <c r="F970" s="146"/>
      <c r="G970" s="146"/>
      <c r="H970" s="146"/>
      <c r="I970" s="146"/>
      <c r="J970" s="146"/>
      <c r="K970" s="146"/>
      <c r="L970" s="146"/>
      <c r="M970" s="146"/>
      <c r="N970" s="146"/>
    </row>
    <row r="971">
      <c r="A971" s="146"/>
      <c r="B971" s="127"/>
      <c r="C971" s="146"/>
      <c r="D971" s="146"/>
      <c r="E971" s="146"/>
      <c r="F971" s="146"/>
      <c r="G971" s="146"/>
      <c r="H971" s="146"/>
      <c r="I971" s="146"/>
      <c r="J971" s="146"/>
      <c r="K971" s="146"/>
      <c r="L971" s="146"/>
      <c r="M971" s="146"/>
      <c r="N971" s="146"/>
    </row>
    <row r="972">
      <c r="A972" s="146"/>
      <c r="B972" s="127"/>
      <c r="C972" s="146"/>
      <c r="D972" s="146"/>
      <c r="E972" s="146"/>
      <c r="F972" s="146"/>
      <c r="G972" s="146"/>
      <c r="H972" s="146"/>
      <c r="I972" s="146"/>
      <c r="J972" s="146"/>
      <c r="K972" s="146"/>
      <c r="L972" s="146"/>
      <c r="M972" s="146"/>
      <c r="N972" s="146"/>
    </row>
    <row r="973">
      <c r="A973" s="146"/>
      <c r="B973" s="127"/>
      <c r="C973" s="146"/>
      <c r="D973" s="146"/>
      <c r="E973" s="146"/>
      <c r="F973" s="146"/>
      <c r="G973" s="146"/>
      <c r="H973" s="146"/>
      <c r="I973" s="146"/>
      <c r="J973" s="146"/>
      <c r="K973" s="146"/>
      <c r="L973" s="146"/>
      <c r="M973" s="146"/>
      <c r="N973" s="146"/>
    </row>
    <row r="974">
      <c r="A974" s="146"/>
      <c r="B974" s="127"/>
      <c r="C974" s="146"/>
      <c r="D974" s="146"/>
      <c r="E974" s="146"/>
      <c r="F974" s="146"/>
      <c r="G974" s="146"/>
      <c r="H974" s="146"/>
      <c r="I974" s="146"/>
      <c r="J974" s="146"/>
      <c r="K974" s="146"/>
      <c r="L974" s="146"/>
      <c r="M974" s="146"/>
      <c r="N974" s="146"/>
    </row>
    <row r="975">
      <c r="A975" s="146"/>
      <c r="B975" s="127"/>
      <c r="C975" s="146"/>
      <c r="D975" s="146"/>
      <c r="E975" s="146"/>
      <c r="F975" s="146"/>
      <c r="G975" s="146"/>
      <c r="H975" s="146"/>
      <c r="I975" s="146"/>
      <c r="J975" s="146"/>
      <c r="K975" s="146"/>
      <c r="L975" s="146"/>
      <c r="M975" s="146"/>
      <c r="N975" s="146"/>
    </row>
    <row r="976">
      <c r="A976" s="146"/>
      <c r="B976" s="127"/>
      <c r="C976" s="146"/>
      <c r="D976" s="146"/>
      <c r="E976" s="146"/>
      <c r="F976" s="146"/>
      <c r="G976" s="146"/>
      <c r="H976" s="146"/>
      <c r="I976" s="146"/>
      <c r="J976" s="146"/>
      <c r="K976" s="146"/>
      <c r="L976" s="146"/>
      <c r="M976" s="146"/>
      <c r="N976" s="146"/>
    </row>
    <row r="977">
      <c r="A977" s="146"/>
      <c r="B977" s="127"/>
      <c r="C977" s="146"/>
      <c r="D977" s="146"/>
      <c r="E977" s="146"/>
      <c r="F977" s="146"/>
      <c r="G977" s="146"/>
      <c r="H977" s="146"/>
      <c r="I977" s="146"/>
      <c r="J977" s="146"/>
      <c r="K977" s="146"/>
      <c r="L977" s="146"/>
      <c r="M977" s="146"/>
      <c r="N977" s="146"/>
    </row>
    <row r="978">
      <c r="A978" s="146"/>
      <c r="B978" s="127"/>
      <c r="C978" s="146"/>
      <c r="D978" s="146"/>
      <c r="E978" s="146"/>
      <c r="F978" s="146"/>
      <c r="G978" s="146"/>
      <c r="H978" s="146"/>
      <c r="I978" s="146"/>
      <c r="J978" s="146"/>
      <c r="K978" s="146"/>
      <c r="L978" s="146"/>
      <c r="M978" s="146"/>
      <c r="N978" s="146"/>
    </row>
    <row r="979">
      <c r="A979" s="146"/>
      <c r="B979" s="127"/>
      <c r="C979" s="146"/>
      <c r="D979" s="146"/>
      <c r="E979" s="146"/>
      <c r="F979" s="146"/>
      <c r="G979" s="146"/>
      <c r="H979" s="146"/>
      <c r="I979" s="146"/>
      <c r="J979" s="146"/>
      <c r="K979" s="146"/>
      <c r="L979" s="146"/>
      <c r="M979" s="146"/>
      <c r="N979" s="146"/>
    </row>
    <row r="980">
      <c r="A980" s="146"/>
      <c r="B980" s="127"/>
      <c r="C980" s="146"/>
      <c r="D980" s="146"/>
      <c r="E980" s="146"/>
      <c r="F980" s="146"/>
      <c r="G980" s="146"/>
      <c r="H980" s="146"/>
      <c r="I980" s="146"/>
      <c r="J980" s="146"/>
      <c r="K980" s="146"/>
      <c r="L980" s="146"/>
      <c r="M980" s="146"/>
      <c r="N980" s="146"/>
    </row>
    <row r="981">
      <c r="A981" s="146"/>
      <c r="B981" s="127"/>
      <c r="C981" s="146"/>
      <c r="D981" s="146"/>
      <c r="E981" s="146"/>
      <c r="F981" s="146"/>
      <c r="G981" s="146"/>
      <c r="H981" s="146"/>
      <c r="I981" s="146"/>
      <c r="J981" s="146"/>
      <c r="K981" s="146"/>
      <c r="L981" s="146"/>
      <c r="M981" s="146"/>
      <c r="N981" s="146"/>
    </row>
    <row r="982">
      <c r="A982" s="146"/>
      <c r="B982" s="127"/>
      <c r="C982" s="146"/>
      <c r="D982" s="146"/>
      <c r="E982" s="146"/>
      <c r="F982" s="146"/>
      <c r="G982" s="146"/>
      <c r="H982" s="146"/>
      <c r="I982" s="146"/>
      <c r="J982" s="146"/>
      <c r="K982" s="146"/>
      <c r="L982" s="146"/>
      <c r="M982" s="146"/>
      <c r="N982" s="146"/>
    </row>
    <row r="983">
      <c r="A983" s="146"/>
      <c r="B983" s="127"/>
      <c r="C983" s="146"/>
      <c r="D983" s="146"/>
      <c r="E983" s="146"/>
      <c r="F983" s="146"/>
      <c r="G983" s="146"/>
      <c r="H983" s="146"/>
      <c r="I983" s="146"/>
      <c r="J983" s="146"/>
      <c r="K983" s="146"/>
      <c r="L983" s="146"/>
      <c r="M983" s="146"/>
      <c r="N983" s="146"/>
    </row>
    <row r="984">
      <c r="A984" s="146"/>
      <c r="B984" s="127"/>
      <c r="C984" s="146"/>
      <c r="D984" s="146"/>
      <c r="E984" s="146"/>
      <c r="F984" s="146"/>
      <c r="G984" s="146"/>
      <c r="H984" s="146"/>
      <c r="I984" s="146"/>
      <c r="J984" s="146"/>
      <c r="K984" s="146"/>
      <c r="L984" s="146"/>
      <c r="M984" s="146"/>
      <c r="N984" s="146"/>
    </row>
    <row r="985">
      <c r="A985" s="146"/>
      <c r="B985" s="127"/>
      <c r="C985" s="146"/>
      <c r="D985" s="146"/>
      <c r="E985" s="146"/>
      <c r="F985" s="146"/>
      <c r="G985" s="146"/>
      <c r="H985" s="146"/>
      <c r="I985" s="146"/>
      <c r="J985" s="146"/>
      <c r="K985" s="146"/>
      <c r="L985" s="146"/>
      <c r="M985" s="146"/>
      <c r="N985" s="146"/>
    </row>
    <row r="986">
      <c r="A986" s="146"/>
      <c r="B986" s="127"/>
      <c r="C986" s="146"/>
      <c r="D986" s="146"/>
      <c r="E986" s="146"/>
      <c r="F986" s="146"/>
      <c r="G986" s="146"/>
      <c r="H986" s="146"/>
      <c r="I986" s="146"/>
      <c r="J986" s="146"/>
      <c r="K986" s="146"/>
      <c r="L986" s="146"/>
      <c r="M986" s="146"/>
      <c r="N986" s="146"/>
    </row>
    <row r="987">
      <c r="A987" s="146"/>
      <c r="B987" s="127"/>
      <c r="C987" s="146"/>
      <c r="D987" s="146"/>
      <c r="E987" s="146"/>
      <c r="F987" s="146"/>
      <c r="G987" s="146"/>
      <c r="H987" s="146"/>
      <c r="I987" s="146"/>
      <c r="J987" s="146"/>
      <c r="K987" s="146"/>
      <c r="L987" s="146"/>
      <c r="M987" s="146"/>
      <c r="N987" s="146"/>
    </row>
    <row r="988">
      <c r="A988" s="146"/>
      <c r="B988" s="127"/>
      <c r="C988" s="146"/>
      <c r="D988" s="146"/>
      <c r="E988" s="146"/>
      <c r="F988" s="146"/>
      <c r="G988" s="146"/>
      <c r="H988" s="146"/>
      <c r="I988" s="146"/>
      <c r="J988" s="146"/>
      <c r="K988" s="146"/>
      <c r="L988" s="146"/>
      <c r="M988" s="146"/>
      <c r="N988" s="146"/>
    </row>
    <row r="989">
      <c r="A989" s="146"/>
      <c r="B989" s="127"/>
      <c r="C989" s="146"/>
      <c r="D989" s="146"/>
      <c r="E989" s="146"/>
      <c r="F989" s="146"/>
      <c r="G989" s="146"/>
      <c r="H989" s="146"/>
      <c r="I989" s="146"/>
      <c r="J989" s="146"/>
      <c r="K989" s="146"/>
      <c r="L989" s="146"/>
      <c r="M989" s="146"/>
      <c r="N989" s="146"/>
    </row>
    <row r="990">
      <c r="A990" s="146"/>
      <c r="B990" s="127"/>
      <c r="C990" s="146"/>
      <c r="D990" s="146"/>
      <c r="E990" s="146"/>
      <c r="F990" s="146"/>
      <c r="G990" s="146"/>
      <c r="H990" s="146"/>
      <c r="I990" s="146"/>
      <c r="J990" s="146"/>
      <c r="K990" s="146"/>
      <c r="L990" s="146"/>
      <c r="M990" s="146"/>
      <c r="N990" s="146"/>
    </row>
    <row r="991">
      <c r="A991" s="146"/>
      <c r="B991" s="127"/>
      <c r="C991" s="146"/>
      <c r="D991" s="146"/>
      <c r="E991" s="146"/>
      <c r="F991" s="146"/>
      <c r="G991" s="146"/>
      <c r="H991" s="146"/>
      <c r="I991" s="146"/>
      <c r="J991" s="146"/>
      <c r="K991" s="146"/>
      <c r="L991" s="146"/>
      <c r="M991" s="146"/>
      <c r="N991" s="146"/>
    </row>
    <row r="992">
      <c r="A992" s="146"/>
      <c r="B992" s="127"/>
      <c r="C992" s="146"/>
      <c r="D992" s="146"/>
      <c r="E992" s="146"/>
      <c r="F992" s="146"/>
      <c r="G992" s="146"/>
      <c r="H992" s="146"/>
      <c r="I992" s="146"/>
      <c r="J992" s="146"/>
      <c r="K992" s="146"/>
      <c r="L992" s="146"/>
      <c r="M992" s="146"/>
      <c r="N992" s="146"/>
    </row>
    <row r="993">
      <c r="A993" s="146"/>
      <c r="B993" s="127"/>
      <c r="C993" s="146"/>
      <c r="D993" s="146"/>
      <c r="E993" s="146"/>
      <c r="F993" s="146"/>
      <c r="G993" s="146"/>
      <c r="H993" s="146"/>
      <c r="I993" s="146"/>
      <c r="J993" s="146"/>
      <c r="K993" s="146"/>
      <c r="L993" s="146"/>
      <c r="M993" s="146"/>
      <c r="N993" s="146"/>
    </row>
    <row r="994">
      <c r="A994" s="146"/>
      <c r="B994" s="127"/>
      <c r="C994" s="146"/>
      <c r="D994" s="146"/>
      <c r="E994" s="146"/>
      <c r="F994" s="146"/>
      <c r="G994" s="146"/>
      <c r="H994" s="146"/>
      <c r="I994" s="146"/>
      <c r="J994" s="146"/>
      <c r="K994" s="146"/>
      <c r="L994" s="146"/>
      <c r="M994" s="146"/>
      <c r="N994" s="146"/>
    </row>
    <row r="995">
      <c r="A995" s="146"/>
      <c r="B995" s="127"/>
      <c r="C995" s="146"/>
      <c r="D995" s="146"/>
      <c r="E995" s="146"/>
      <c r="F995" s="146"/>
      <c r="G995" s="146"/>
      <c r="H995" s="146"/>
      <c r="I995" s="146"/>
      <c r="J995" s="146"/>
      <c r="K995" s="146"/>
      <c r="L995" s="146"/>
      <c r="M995" s="146"/>
      <c r="N995" s="146"/>
    </row>
    <row r="996">
      <c r="A996" s="146"/>
      <c r="B996" s="127"/>
      <c r="C996" s="146"/>
      <c r="D996" s="146"/>
      <c r="E996" s="146"/>
      <c r="F996" s="146"/>
      <c r="G996" s="146"/>
      <c r="H996" s="146"/>
      <c r="I996" s="146"/>
      <c r="J996" s="146"/>
      <c r="K996" s="146"/>
      <c r="L996" s="146"/>
      <c r="M996" s="146"/>
      <c r="N996" s="146"/>
    </row>
    <row r="997">
      <c r="A997" s="146"/>
      <c r="B997" s="127"/>
      <c r="C997" s="146"/>
      <c r="D997" s="146"/>
      <c r="E997" s="146"/>
      <c r="F997" s="146"/>
      <c r="G997" s="146"/>
      <c r="H997" s="146"/>
      <c r="I997" s="146"/>
      <c r="J997" s="146"/>
      <c r="K997" s="146"/>
      <c r="L997" s="146"/>
      <c r="M997" s="146"/>
      <c r="N997" s="146"/>
    </row>
    <row r="998">
      <c r="A998" s="146"/>
      <c r="B998" s="127"/>
      <c r="C998" s="146"/>
      <c r="D998" s="146"/>
      <c r="E998" s="146"/>
      <c r="F998" s="146"/>
      <c r="G998" s="146"/>
      <c r="H998" s="146"/>
      <c r="I998" s="146"/>
      <c r="J998" s="146"/>
      <c r="K998" s="146"/>
      <c r="L998" s="146"/>
      <c r="M998" s="146"/>
      <c r="N998" s="146"/>
    </row>
  </sheetData>
  <hyperlinks>
    <hyperlink r:id="rId1" ref="K2"/>
    <hyperlink r:id="rId2" ref="M2"/>
    <hyperlink r:id="rId3" ref="M3"/>
    <hyperlink r:id="rId4" ref="M4"/>
    <hyperlink r:id="rId5" ref="F5"/>
    <hyperlink r:id="rId6" ref="M5"/>
    <hyperlink r:id="rId7" ref="M6"/>
    <hyperlink r:id="rId8" ref="M7"/>
    <hyperlink r:id="rId9" ref="F8"/>
    <hyperlink r:id="rId10" ref="K8"/>
    <hyperlink r:id="rId11" ref="M8"/>
    <hyperlink r:id="rId12" ref="M9"/>
    <hyperlink r:id="rId13" ref="M10"/>
    <hyperlink r:id="rId14" ref="M11"/>
    <hyperlink r:id="rId15" ref="M12"/>
    <hyperlink r:id="rId16" ref="M13"/>
    <hyperlink r:id="rId17" location="footnote14" ref="M14"/>
    <hyperlink r:id="rId18" ref="M15"/>
    <hyperlink r:id="rId19" ref="K16"/>
    <hyperlink r:id="rId20" ref="M16"/>
    <hyperlink r:id="rId21" ref="F17"/>
    <hyperlink r:id="rId22" ref="K17"/>
    <hyperlink r:id="rId23" ref="M17"/>
    <hyperlink r:id="rId24" ref="F18"/>
    <hyperlink r:id="rId25" ref="K18"/>
    <hyperlink r:id="rId26" ref="L18"/>
    <hyperlink r:id="rId27" location=".WmX9t5OFii4" ref="K19"/>
    <hyperlink r:id="rId28" ref="M19"/>
    <hyperlink r:id="rId29" ref="M20"/>
    <hyperlink r:id="rId30" location="v=onepage&amp;q=hantavirus%20r0%20OR%20%22basic%20reproduction%20number%22%20OR%20%22basic%20reproductive%20rate%22&amp;f=false" ref="N20"/>
    <hyperlink r:id="rId31" ref="F22"/>
    <hyperlink r:id="rId32" ref="G22"/>
    <hyperlink r:id="rId33" ref="K22"/>
    <hyperlink r:id="rId34" ref="M22"/>
    <hyperlink r:id="rId35" ref="N22"/>
    <hyperlink r:id="rId36" ref="M23"/>
    <hyperlink r:id="rId37" ref="M24"/>
    <hyperlink r:id="rId38" ref="K26"/>
    <hyperlink r:id="rId39" ref="M26"/>
    <hyperlink r:id="rId40" ref="F27"/>
    <hyperlink r:id="rId41" ref="M27"/>
    <hyperlink r:id="rId42" ref="M28"/>
    <hyperlink r:id="rId43" ref="M29"/>
    <hyperlink r:id="rId44" ref="F30"/>
    <hyperlink r:id="rId45" ref="F31"/>
    <hyperlink r:id="rId46" ref="M32"/>
    <hyperlink r:id="rId47" ref="F33"/>
    <hyperlink r:id="rId48" ref="K33"/>
    <hyperlink r:id="rId49" ref="M33"/>
    <hyperlink r:id="rId50" ref="M34"/>
    <hyperlink r:id="rId51" ref="M35"/>
    <hyperlink r:id="rId52" ref="M36"/>
    <hyperlink r:id="rId53" ref="F37"/>
    <hyperlink r:id="rId54" ref="M37"/>
    <hyperlink r:id="rId55" ref="M38"/>
    <hyperlink r:id="rId56" ref="F39"/>
    <hyperlink r:id="rId57" ref="F40"/>
    <hyperlink r:id="rId58" ref="F41"/>
    <hyperlink r:id="rId59" ref="M41"/>
    <hyperlink r:id="rId60" ref="M42"/>
    <hyperlink r:id="rId61" ref="M43"/>
    <hyperlink r:id="rId62" ref="M44"/>
    <hyperlink r:id="rId63" ref="M45"/>
    <hyperlink r:id="rId64" ref="K46"/>
    <hyperlink r:id="rId65" ref="M46"/>
    <hyperlink r:id="rId66" ref="M47"/>
    <hyperlink r:id="rId67" ref="F48"/>
    <hyperlink r:id="rId68" ref="F49"/>
    <hyperlink r:id="rId69" ref="M49"/>
    <hyperlink r:id="rId70" ref="F50"/>
    <hyperlink r:id="rId71" ref="G50"/>
    <hyperlink r:id="rId72" ref="K50"/>
    <hyperlink r:id="rId73" location="v=onepage&amp;q=rabies%20%22fatality%20rate%22%20vaccinated&amp;f=false" ref="M50"/>
    <hyperlink r:id="rId74" ref="F51"/>
    <hyperlink r:id="rId75" ref="G51"/>
    <hyperlink r:id="rId76" ref="K51"/>
    <hyperlink r:id="rId77" ref="M51"/>
    <hyperlink r:id="rId78" ref="F52"/>
    <hyperlink r:id="rId79" ref="M52"/>
    <hyperlink r:id="rId80" ref="M53"/>
    <hyperlink r:id="rId81" ref="M54"/>
    <hyperlink r:id="rId82" ref="K55"/>
    <hyperlink r:id="rId83" ref="M55"/>
    <hyperlink r:id="rId84" ref="F56"/>
    <hyperlink r:id="rId85" ref="M56"/>
    <hyperlink r:id="rId86" ref="N56"/>
    <hyperlink r:id="rId87" ref="F58"/>
    <hyperlink r:id="rId88" ref="M58"/>
    <hyperlink r:id="rId89" ref="F59"/>
    <hyperlink r:id="rId90" ref="M59"/>
    <hyperlink r:id="rId91" ref="M61"/>
    <hyperlink r:id="rId92" ref="M63"/>
    <hyperlink r:id="rId93" ref="M64"/>
    <hyperlink r:id="rId94" ref="K65"/>
    <hyperlink r:id="rId95" ref="M65"/>
    <hyperlink r:id="rId96" ref="K66"/>
    <hyperlink r:id="rId97" ref="M66"/>
    <hyperlink r:id="rId98" ref="M67"/>
    <hyperlink r:id="rId99" ref="M68"/>
    <hyperlink r:id="rId100" ref="F69"/>
    <hyperlink r:id="rId101" ref="K69"/>
    <hyperlink r:id="rId102" ref="M69"/>
    <hyperlink r:id="rId103" ref="F70"/>
    <hyperlink r:id="rId104" ref="M70"/>
    <hyperlink r:id="rId105" ref="N70"/>
    <hyperlink r:id="rId106" ref="F72"/>
    <hyperlink r:id="rId107" ref="F75"/>
    <hyperlink r:id="rId108" ref="F76"/>
    <hyperlink r:id="rId109" ref="F77"/>
    <hyperlink r:id="rId110" ref="M77"/>
    <hyperlink r:id="rId111" ref="K78"/>
    <hyperlink r:id="rId112" ref="M78"/>
    <hyperlink r:id="rId113" ref="K79"/>
    <hyperlink r:id="rId114" ref="M79"/>
  </hyperlinks>
  <drawing r:id="rId1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9.0"/>
    <col customWidth="1" min="2" max="2" width="24.29"/>
    <col customWidth="1" min="3" max="3" width="23.71"/>
    <col customWidth="1" min="4" max="49" width="18.57"/>
  </cols>
  <sheetData>
    <row r="1">
      <c r="A1" s="5" t="s">
        <v>12</v>
      </c>
      <c r="B1" s="5" t="s">
        <v>12</v>
      </c>
      <c r="C1" s="6" t="s">
        <v>12</v>
      </c>
      <c r="D1" s="5" t="s">
        <v>13</v>
      </c>
      <c r="E1" s="5" t="s">
        <v>14</v>
      </c>
      <c r="F1" s="5" t="s">
        <v>15</v>
      </c>
      <c r="G1" s="5" t="s">
        <v>13</v>
      </c>
      <c r="H1" s="5" t="s">
        <v>13</v>
      </c>
      <c r="I1" s="5" t="s">
        <v>13</v>
      </c>
      <c r="J1" s="5" t="s">
        <v>15</v>
      </c>
      <c r="K1" s="5" t="s">
        <v>15</v>
      </c>
      <c r="L1" s="5" t="s">
        <v>16</v>
      </c>
      <c r="M1" s="5" t="s">
        <v>16</v>
      </c>
      <c r="N1" s="5" t="s">
        <v>16</v>
      </c>
      <c r="O1" s="5" t="s">
        <v>16</v>
      </c>
      <c r="P1" s="5" t="s">
        <v>16</v>
      </c>
      <c r="Q1" s="5" t="s">
        <v>16</v>
      </c>
      <c r="R1" s="5" t="s">
        <v>16</v>
      </c>
      <c r="S1" s="5" t="s">
        <v>16</v>
      </c>
      <c r="T1" s="5" t="s">
        <v>17</v>
      </c>
      <c r="U1" s="5" t="s">
        <v>17</v>
      </c>
      <c r="V1" s="5" t="s">
        <v>17</v>
      </c>
      <c r="W1" s="5" t="s">
        <v>17</v>
      </c>
      <c r="X1" s="5" t="s">
        <v>17</v>
      </c>
      <c r="Y1" s="5" t="s">
        <v>17</v>
      </c>
      <c r="Z1" s="5" t="s">
        <v>18</v>
      </c>
      <c r="AA1" s="5" t="s">
        <v>18</v>
      </c>
      <c r="AB1" s="5" t="s">
        <v>18</v>
      </c>
      <c r="AC1" s="5" t="s">
        <v>18</v>
      </c>
      <c r="AD1" s="5" t="s">
        <v>18</v>
      </c>
      <c r="AE1" s="5" t="s">
        <v>19</v>
      </c>
      <c r="AF1" s="5" t="s">
        <v>19</v>
      </c>
      <c r="AG1" s="5" t="s">
        <v>20</v>
      </c>
      <c r="AH1" s="5" t="s">
        <v>20</v>
      </c>
      <c r="AI1" s="5" t="s">
        <v>20</v>
      </c>
      <c r="AJ1" s="5" t="s">
        <v>20</v>
      </c>
      <c r="AK1" s="5" t="s">
        <v>20</v>
      </c>
      <c r="AL1" s="5" t="s">
        <v>21</v>
      </c>
      <c r="AM1" s="5" t="s">
        <v>21</v>
      </c>
      <c r="AN1" s="5" t="s">
        <v>21</v>
      </c>
      <c r="AO1" s="5" t="s">
        <v>21</v>
      </c>
      <c r="AP1" s="5" t="s">
        <v>21</v>
      </c>
      <c r="AQ1" s="5" t="s">
        <v>21</v>
      </c>
      <c r="AR1" s="5" t="s">
        <v>21</v>
      </c>
      <c r="AS1" s="5" t="s">
        <v>22</v>
      </c>
      <c r="AT1" s="5" t="s">
        <v>22</v>
      </c>
      <c r="AU1" s="5" t="s">
        <v>22</v>
      </c>
      <c r="AV1" s="5" t="s">
        <v>22</v>
      </c>
      <c r="AW1" s="5" t="s">
        <v>22</v>
      </c>
    </row>
    <row r="2">
      <c r="A2" s="7" t="s">
        <v>23</v>
      </c>
      <c r="B2" s="7" t="s">
        <v>24</v>
      </c>
      <c r="C2" s="8" t="s">
        <v>25</v>
      </c>
      <c r="D2" s="7" t="s">
        <v>26</v>
      </c>
      <c r="E2" s="7" t="s">
        <v>27</v>
      </c>
      <c r="F2" s="7" t="s">
        <v>28</v>
      </c>
      <c r="G2" s="7" t="s">
        <v>29</v>
      </c>
      <c r="H2" s="7" t="s">
        <v>30</v>
      </c>
      <c r="I2" s="7" t="s">
        <v>31</v>
      </c>
      <c r="J2" s="7" t="s">
        <v>32</v>
      </c>
      <c r="K2" s="7" t="s">
        <v>33</v>
      </c>
      <c r="L2" s="7" t="s">
        <v>34</v>
      </c>
      <c r="M2" s="7" t="s">
        <v>35</v>
      </c>
      <c r="N2" s="7" t="s">
        <v>36</v>
      </c>
      <c r="O2" s="7" t="s">
        <v>37</v>
      </c>
      <c r="P2" s="7" t="s">
        <v>38</v>
      </c>
      <c r="Q2" s="7" t="s">
        <v>39</v>
      </c>
      <c r="R2" s="7" t="s">
        <v>40</v>
      </c>
      <c r="S2" s="7" t="s">
        <v>41</v>
      </c>
      <c r="T2" s="7" t="s">
        <v>42</v>
      </c>
      <c r="U2" s="7" t="s">
        <v>43</v>
      </c>
      <c r="V2" s="7" t="s">
        <v>44</v>
      </c>
      <c r="W2" s="7" t="s">
        <v>45</v>
      </c>
      <c r="X2" s="7" t="s">
        <v>46</v>
      </c>
      <c r="Y2" s="7" t="s">
        <v>47</v>
      </c>
      <c r="Z2" s="7" t="s">
        <v>48</v>
      </c>
      <c r="AA2" s="7" t="s">
        <v>49</v>
      </c>
      <c r="AB2" s="7" t="s">
        <v>50</v>
      </c>
      <c r="AC2" s="7" t="s">
        <v>51</v>
      </c>
      <c r="AD2" s="7" t="s">
        <v>52</v>
      </c>
      <c r="AE2" s="7" t="s">
        <v>53</v>
      </c>
      <c r="AF2" s="7" t="s">
        <v>54</v>
      </c>
      <c r="AG2" s="7" t="s">
        <v>20</v>
      </c>
      <c r="AH2" s="7" t="s">
        <v>55</v>
      </c>
      <c r="AI2" s="7" t="s">
        <v>56</v>
      </c>
      <c r="AJ2" s="7" t="s">
        <v>57</v>
      </c>
      <c r="AK2" s="7" t="s">
        <v>58</v>
      </c>
      <c r="AL2" s="7" t="s">
        <v>59</v>
      </c>
      <c r="AM2" s="7" t="s">
        <v>60</v>
      </c>
      <c r="AN2" s="7" t="s">
        <v>61</v>
      </c>
      <c r="AO2" s="7" t="s">
        <v>62</v>
      </c>
      <c r="AP2" s="7" t="s">
        <v>63</v>
      </c>
      <c r="AQ2" s="7" t="s">
        <v>64</v>
      </c>
      <c r="AR2" s="7" t="s">
        <v>65</v>
      </c>
      <c r="AS2" s="7" t="s">
        <v>66</v>
      </c>
      <c r="AT2" s="7" t="s">
        <v>67</v>
      </c>
      <c r="AU2" s="7" t="s">
        <v>68</v>
      </c>
      <c r="AV2" s="7" t="s">
        <v>69</v>
      </c>
      <c r="AW2" s="7" t="s">
        <v>70</v>
      </c>
    </row>
    <row r="3">
      <c r="A3" s="9" t="s">
        <v>71</v>
      </c>
      <c r="B3" s="10" t="s">
        <v>72</v>
      </c>
      <c r="C3" s="11" t="s">
        <v>73</v>
      </c>
      <c r="D3" s="10" t="s">
        <v>74</v>
      </c>
      <c r="E3" s="10" t="s">
        <v>75</v>
      </c>
      <c r="F3" s="10" t="s">
        <v>76</v>
      </c>
      <c r="G3" s="10" t="s">
        <v>77</v>
      </c>
      <c r="H3" s="10" t="s">
        <v>78</v>
      </c>
      <c r="I3" s="10" t="s">
        <v>79</v>
      </c>
      <c r="J3" s="10" t="s">
        <v>80</v>
      </c>
      <c r="K3" s="10" t="s">
        <v>81</v>
      </c>
      <c r="L3" s="10" t="s">
        <v>82</v>
      </c>
      <c r="M3" s="10" t="s">
        <v>83</v>
      </c>
      <c r="N3" s="10" t="s">
        <v>84</v>
      </c>
      <c r="O3" s="10" t="s">
        <v>85</v>
      </c>
      <c r="P3" s="10" t="s">
        <v>86</v>
      </c>
      <c r="Q3" s="10" t="s">
        <v>87</v>
      </c>
      <c r="R3" s="10" t="s">
        <v>88</v>
      </c>
      <c r="S3" s="10" t="s">
        <v>89</v>
      </c>
      <c r="T3" s="10" t="s">
        <v>90</v>
      </c>
      <c r="U3" s="10" t="s">
        <v>91</v>
      </c>
      <c r="V3" s="10" t="s">
        <v>92</v>
      </c>
      <c r="W3" s="10" t="s">
        <v>93</v>
      </c>
      <c r="X3" s="10" t="s">
        <v>94</v>
      </c>
      <c r="Y3" s="10" t="s">
        <v>95</v>
      </c>
      <c r="Z3" s="10" t="s">
        <v>96</v>
      </c>
      <c r="AA3" s="10" t="s">
        <v>97</v>
      </c>
      <c r="AB3" s="10" t="s">
        <v>98</v>
      </c>
      <c r="AC3" s="10" t="s">
        <v>99</v>
      </c>
      <c r="AD3" s="10" t="s">
        <v>100</v>
      </c>
      <c r="AE3" s="10" t="s">
        <v>101</v>
      </c>
      <c r="AF3" s="10" t="s">
        <v>102</v>
      </c>
      <c r="AG3" s="10" t="s">
        <v>103</v>
      </c>
      <c r="AH3" s="10" t="s">
        <v>104</v>
      </c>
      <c r="AI3" s="10" t="s">
        <v>105</v>
      </c>
      <c r="AJ3" s="10" t="s">
        <v>106</v>
      </c>
      <c r="AK3" s="10" t="s">
        <v>107</v>
      </c>
      <c r="AL3" s="10" t="s">
        <v>108</v>
      </c>
      <c r="AM3" s="10" t="s">
        <v>109</v>
      </c>
      <c r="AN3" s="10" t="s">
        <v>110</v>
      </c>
      <c r="AO3" s="10" t="s">
        <v>111</v>
      </c>
      <c r="AP3" s="10" t="s">
        <v>112</v>
      </c>
      <c r="AQ3" s="10" t="s">
        <v>113</v>
      </c>
      <c r="AR3" s="10" t="s">
        <v>114</v>
      </c>
      <c r="AS3" s="10" t="s">
        <v>115</v>
      </c>
      <c r="AT3" s="10" t="s">
        <v>116</v>
      </c>
      <c r="AU3" s="10" t="s">
        <v>117</v>
      </c>
      <c r="AV3" s="10" t="s">
        <v>118</v>
      </c>
      <c r="AW3" s="10" t="s">
        <v>119</v>
      </c>
    </row>
    <row r="4">
      <c r="A4" s="1">
        <v>79.0</v>
      </c>
      <c r="B4" s="12" t="s">
        <v>120</v>
      </c>
      <c r="C4" s="13" t="s">
        <v>121</v>
      </c>
      <c r="D4" s="14" t="s">
        <v>122</v>
      </c>
      <c r="E4" s="15">
        <v>2.0</v>
      </c>
      <c r="F4" s="16">
        <v>0.02</v>
      </c>
      <c r="G4" s="17">
        <v>3.0</v>
      </c>
      <c r="H4" s="18" t="s">
        <v>123</v>
      </c>
      <c r="I4" s="18" t="s">
        <v>123</v>
      </c>
      <c r="J4" s="19" t="s">
        <v>124</v>
      </c>
      <c r="K4" s="14" t="s">
        <v>123</v>
      </c>
      <c r="L4" s="1" t="s">
        <v>123</v>
      </c>
      <c r="M4" s="20">
        <v>1.1E9</v>
      </c>
      <c r="N4" s="21" t="s">
        <v>123</v>
      </c>
      <c r="O4" s="22" t="s">
        <v>123</v>
      </c>
      <c r="P4" s="22" t="s">
        <v>123</v>
      </c>
      <c r="Q4" s="23" t="s">
        <v>123</v>
      </c>
      <c r="R4" s="20"/>
      <c r="S4" s="20"/>
      <c r="T4" s="19" t="s">
        <v>125</v>
      </c>
      <c r="U4" s="24"/>
      <c r="V4" s="24"/>
      <c r="W4" s="25"/>
      <c r="X4" s="14"/>
      <c r="Y4" s="26"/>
      <c r="Z4" s="27"/>
      <c r="AA4" s="17"/>
      <c r="AB4" s="17"/>
      <c r="AC4" s="17"/>
      <c r="AD4" s="17"/>
      <c r="AE4" s="28"/>
      <c r="AF4" s="28"/>
      <c r="AG4" s="17"/>
      <c r="AH4" s="17"/>
      <c r="AI4" s="17"/>
      <c r="AJ4" s="17"/>
      <c r="AK4" s="17"/>
      <c r="AL4" s="17"/>
      <c r="AM4" s="17"/>
      <c r="AN4" s="17"/>
      <c r="AO4" s="17"/>
      <c r="AP4" s="17"/>
      <c r="AQ4" s="29"/>
      <c r="AR4" s="30"/>
      <c r="AS4" s="31"/>
      <c r="AT4" s="31"/>
      <c r="AU4" s="32"/>
      <c r="AV4" s="32"/>
      <c r="AW4" s="32"/>
    </row>
    <row r="5">
      <c r="A5" s="33">
        <v>1.0</v>
      </c>
      <c r="B5" s="34" t="s">
        <v>126</v>
      </c>
      <c r="C5" s="35" t="s">
        <v>127</v>
      </c>
      <c r="D5" s="14" t="s">
        <v>128</v>
      </c>
      <c r="E5" s="15">
        <v>0.0</v>
      </c>
      <c r="F5" s="36">
        <v>0.2</v>
      </c>
      <c r="G5" s="17">
        <v>3.0</v>
      </c>
      <c r="H5" s="18" t="s">
        <v>123</v>
      </c>
      <c r="I5" s="18" t="s">
        <v>123</v>
      </c>
      <c r="J5" s="37" t="s">
        <v>129</v>
      </c>
      <c r="K5" s="38">
        <v>0.14</v>
      </c>
      <c r="L5" s="20">
        <v>1.07E7</v>
      </c>
      <c r="M5" s="20">
        <v>25600.0</v>
      </c>
      <c r="N5" s="21">
        <v>0.23925233644859814</v>
      </c>
      <c r="O5" s="22" t="s">
        <v>123</v>
      </c>
      <c r="P5" s="22" t="s">
        <v>123</v>
      </c>
      <c r="Q5" s="23">
        <v>0.0</v>
      </c>
      <c r="R5" s="20" t="s">
        <v>123</v>
      </c>
      <c r="S5" s="20">
        <v>5.35E7</v>
      </c>
      <c r="T5" s="19" t="s">
        <v>125</v>
      </c>
      <c r="U5" s="31">
        <v>10.0</v>
      </c>
      <c r="V5" s="31">
        <v>10.0</v>
      </c>
      <c r="W5" s="25" t="s">
        <v>130</v>
      </c>
      <c r="X5" s="22">
        <v>3.5</v>
      </c>
      <c r="Y5" s="39">
        <v>43282.0</v>
      </c>
      <c r="Z5" s="17" t="s">
        <v>123</v>
      </c>
      <c r="AA5" s="17" t="s">
        <v>123</v>
      </c>
      <c r="AB5" s="17" t="s">
        <v>123</v>
      </c>
      <c r="AC5" s="17" t="s">
        <v>123</v>
      </c>
      <c r="AD5" s="17" t="s">
        <v>123</v>
      </c>
      <c r="AE5" s="28" t="s">
        <v>123</v>
      </c>
      <c r="AF5" s="28" t="s">
        <v>123</v>
      </c>
      <c r="AG5" s="17" t="s">
        <v>123</v>
      </c>
      <c r="AH5" s="17" t="s">
        <v>123</v>
      </c>
      <c r="AI5" s="17" t="s">
        <v>123</v>
      </c>
      <c r="AJ5" s="17" t="s">
        <v>123</v>
      </c>
      <c r="AK5" s="17" t="s">
        <v>123</v>
      </c>
      <c r="AL5" s="17" t="s">
        <v>123</v>
      </c>
      <c r="AM5" s="17" t="s">
        <v>123</v>
      </c>
      <c r="AN5" s="17">
        <v>0.0</v>
      </c>
      <c r="AO5" s="17" t="s">
        <v>123</v>
      </c>
      <c r="AP5" s="17" t="s">
        <v>123</v>
      </c>
      <c r="AQ5" s="17" t="s">
        <v>123</v>
      </c>
      <c r="AR5" s="40" t="s">
        <v>123</v>
      </c>
      <c r="AS5" s="31" t="s">
        <v>123</v>
      </c>
      <c r="AT5" s="31" t="s">
        <v>123</v>
      </c>
      <c r="AU5" s="32" t="s">
        <v>131</v>
      </c>
      <c r="AV5" s="32" t="s">
        <v>123</v>
      </c>
      <c r="AW5" s="32" t="s">
        <v>123</v>
      </c>
    </row>
    <row r="6">
      <c r="A6" s="33">
        <v>2.0</v>
      </c>
      <c r="B6" s="34" t="s">
        <v>126</v>
      </c>
      <c r="C6" s="35" t="s">
        <v>132</v>
      </c>
      <c r="D6" s="14" t="s">
        <v>128</v>
      </c>
      <c r="E6" s="15">
        <v>0.0</v>
      </c>
      <c r="F6" s="36">
        <f>average(0.25,0.75)</f>
        <v>0.5</v>
      </c>
      <c r="G6" s="17">
        <v>3.0</v>
      </c>
      <c r="H6" s="18" t="s">
        <v>123</v>
      </c>
      <c r="I6" s="18" t="s">
        <v>123</v>
      </c>
      <c r="J6" s="37" t="s">
        <v>133</v>
      </c>
      <c r="K6" s="38">
        <v>0.65</v>
      </c>
      <c r="L6" s="20">
        <v>1.07E7</v>
      </c>
      <c r="M6" s="20">
        <v>25600.0</v>
      </c>
      <c r="N6" s="21">
        <v>0.23925233644859814</v>
      </c>
      <c r="O6" s="41" t="s">
        <v>123</v>
      </c>
      <c r="P6" s="22" t="s">
        <v>123</v>
      </c>
      <c r="Q6" s="23">
        <v>0.0</v>
      </c>
      <c r="R6" s="20" t="s">
        <v>123</v>
      </c>
      <c r="S6" s="20">
        <v>2.14E7</v>
      </c>
      <c r="T6" s="19" t="s">
        <v>125</v>
      </c>
      <c r="U6" s="31" t="s">
        <v>123</v>
      </c>
      <c r="V6" s="31" t="s">
        <v>123</v>
      </c>
      <c r="W6" s="25" t="s">
        <v>123</v>
      </c>
      <c r="X6" s="22">
        <v>3.5</v>
      </c>
      <c r="Y6" s="39">
        <v>43283.0</v>
      </c>
      <c r="Z6" s="17" t="s">
        <v>123</v>
      </c>
      <c r="AA6" s="17" t="s">
        <v>123</v>
      </c>
      <c r="AB6" s="17" t="s">
        <v>123</v>
      </c>
      <c r="AC6" s="17" t="s">
        <v>123</v>
      </c>
      <c r="AD6" s="17" t="s">
        <v>123</v>
      </c>
      <c r="AE6" s="28" t="s">
        <v>123</v>
      </c>
      <c r="AF6" s="28" t="s">
        <v>123</v>
      </c>
      <c r="AG6" s="17" t="s">
        <v>123</v>
      </c>
      <c r="AH6" s="17" t="s">
        <v>123</v>
      </c>
      <c r="AI6" s="17" t="s">
        <v>123</v>
      </c>
      <c r="AJ6" s="17" t="s">
        <v>123</v>
      </c>
      <c r="AK6" s="17" t="s">
        <v>123</v>
      </c>
      <c r="AL6" s="17" t="s">
        <v>123</v>
      </c>
      <c r="AM6" s="17" t="s">
        <v>123</v>
      </c>
      <c r="AN6" s="17">
        <v>0.0</v>
      </c>
      <c r="AO6" s="17" t="s">
        <v>123</v>
      </c>
      <c r="AP6" s="17" t="s">
        <v>123</v>
      </c>
      <c r="AQ6" s="17">
        <v>64.0</v>
      </c>
      <c r="AR6" s="42" t="s">
        <v>134</v>
      </c>
      <c r="AS6" s="31" t="s">
        <v>123</v>
      </c>
      <c r="AT6" s="31" t="s">
        <v>123</v>
      </c>
      <c r="AU6" s="43" t="s">
        <v>123</v>
      </c>
      <c r="AV6" s="32" t="s">
        <v>123</v>
      </c>
      <c r="AW6" s="32" t="s">
        <v>123</v>
      </c>
    </row>
    <row r="7">
      <c r="A7" s="33">
        <v>3.0</v>
      </c>
      <c r="B7" s="34" t="s">
        <v>126</v>
      </c>
      <c r="C7" s="35" t="s">
        <v>135</v>
      </c>
      <c r="D7" s="14" t="s">
        <v>128</v>
      </c>
      <c r="E7" s="15">
        <v>0.0</v>
      </c>
      <c r="F7" s="36">
        <v>0.8</v>
      </c>
      <c r="G7" s="17">
        <v>3.0</v>
      </c>
      <c r="H7" s="18" t="s">
        <v>123</v>
      </c>
      <c r="I7" s="18" t="s">
        <v>123</v>
      </c>
      <c r="J7" s="37" t="s">
        <v>136</v>
      </c>
      <c r="K7" s="38">
        <v>0.6</v>
      </c>
      <c r="L7" s="20">
        <v>1.07E7</v>
      </c>
      <c r="M7" s="20">
        <v>25600.0</v>
      </c>
      <c r="N7" s="21">
        <v>0.23925233644859814</v>
      </c>
      <c r="O7" s="22" t="s">
        <v>123</v>
      </c>
      <c r="P7" s="22" t="s">
        <v>123</v>
      </c>
      <c r="Q7" s="23">
        <v>0.0</v>
      </c>
      <c r="R7" s="20" t="s">
        <v>123</v>
      </c>
      <c r="S7" s="20">
        <v>1.3375E7</v>
      </c>
      <c r="T7" s="19" t="s">
        <v>125</v>
      </c>
      <c r="U7" s="31">
        <v>25000.0</v>
      </c>
      <c r="V7" s="31">
        <v>10000.0</v>
      </c>
      <c r="W7" s="25" t="s">
        <v>130</v>
      </c>
      <c r="X7" s="22">
        <v>3.5</v>
      </c>
      <c r="Y7" s="39">
        <v>43284.0</v>
      </c>
      <c r="Z7" s="17" t="s">
        <v>123</v>
      </c>
      <c r="AA7" s="17" t="s">
        <v>123</v>
      </c>
      <c r="AB7" s="17" t="s">
        <v>123</v>
      </c>
      <c r="AC7" s="17" t="s">
        <v>123</v>
      </c>
      <c r="AD7" s="17" t="s">
        <v>123</v>
      </c>
      <c r="AE7" s="28" t="s">
        <v>123</v>
      </c>
      <c r="AF7" s="28" t="s">
        <v>123</v>
      </c>
      <c r="AG7" s="17" t="s">
        <v>123</v>
      </c>
      <c r="AH7" s="17" t="s">
        <v>123</v>
      </c>
      <c r="AI7" s="17" t="s">
        <v>123</v>
      </c>
      <c r="AJ7" s="17" t="s">
        <v>123</v>
      </c>
      <c r="AK7" s="17" t="s">
        <v>123</v>
      </c>
      <c r="AL7" s="17" t="s">
        <v>123</v>
      </c>
      <c r="AM7" s="17" t="s">
        <v>123</v>
      </c>
      <c r="AN7" s="17">
        <v>0.0</v>
      </c>
      <c r="AO7" s="17" t="s">
        <v>123</v>
      </c>
      <c r="AP7" s="17" t="s">
        <v>123</v>
      </c>
      <c r="AQ7" s="17" t="s">
        <v>123</v>
      </c>
      <c r="AR7" s="40" t="s">
        <v>123</v>
      </c>
      <c r="AS7" s="31" t="s">
        <v>123</v>
      </c>
      <c r="AT7" s="31" t="s">
        <v>123</v>
      </c>
      <c r="AU7" s="43" t="s">
        <v>123</v>
      </c>
      <c r="AV7" s="32" t="s">
        <v>123</v>
      </c>
      <c r="AW7" s="32" t="s">
        <v>123</v>
      </c>
    </row>
    <row r="8">
      <c r="A8" s="33">
        <v>4.0</v>
      </c>
      <c r="B8" s="34" t="s">
        <v>137</v>
      </c>
      <c r="C8" s="44"/>
      <c r="D8" s="14" t="s">
        <v>128</v>
      </c>
      <c r="E8" s="15" t="s">
        <v>123</v>
      </c>
      <c r="F8" s="36">
        <f>average(0.057,0.069)</f>
        <v>0.063</v>
      </c>
      <c r="G8" s="17">
        <v>2.0</v>
      </c>
      <c r="H8" s="18">
        <v>150.0</v>
      </c>
      <c r="I8" s="18" t="s">
        <v>123</v>
      </c>
      <c r="J8" s="19" t="s">
        <v>124</v>
      </c>
      <c r="K8" s="45">
        <v>0.015</v>
      </c>
      <c r="L8" s="20">
        <v>1300000.0</v>
      </c>
      <c r="M8" s="20">
        <v>2760.0</v>
      </c>
      <c r="N8" s="21">
        <v>0.21230769230769234</v>
      </c>
      <c r="O8" s="22" t="s">
        <v>123</v>
      </c>
      <c r="P8" s="22" t="s">
        <v>123</v>
      </c>
      <c r="Q8" s="23" t="s">
        <v>123</v>
      </c>
      <c r="R8" s="20" t="s">
        <v>123</v>
      </c>
      <c r="S8" s="20">
        <v>2.0634920634920634E7</v>
      </c>
      <c r="T8" s="19" t="s">
        <v>138</v>
      </c>
      <c r="U8" s="24">
        <v>100.0</v>
      </c>
      <c r="V8" s="24">
        <v>100.0</v>
      </c>
      <c r="W8" s="25" t="s">
        <v>130</v>
      </c>
      <c r="X8" s="14" t="s">
        <v>123</v>
      </c>
      <c r="Y8" s="24" t="s">
        <v>139</v>
      </c>
      <c r="Z8" s="17" t="s">
        <v>123</v>
      </c>
      <c r="AA8" s="17" t="s">
        <v>123</v>
      </c>
      <c r="AB8" s="17">
        <v>453000.0</v>
      </c>
      <c r="AC8" s="17">
        <v>124000.0</v>
      </c>
      <c r="AD8" s="17" t="s">
        <v>123</v>
      </c>
      <c r="AE8" s="28" t="s">
        <v>123</v>
      </c>
      <c r="AF8" s="28" t="s">
        <v>123</v>
      </c>
      <c r="AG8" s="17" t="s">
        <v>123</v>
      </c>
      <c r="AH8" s="17" t="s">
        <v>123</v>
      </c>
      <c r="AI8" s="17" t="s">
        <v>123</v>
      </c>
      <c r="AJ8" s="17" t="s">
        <v>123</v>
      </c>
      <c r="AK8" s="17" t="s">
        <v>123</v>
      </c>
      <c r="AL8" s="17" t="s">
        <v>123</v>
      </c>
      <c r="AM8" s="17" t="s">
        <v>123</v>
      </c>
      <c r="AN8" s="17">
        <v>7300.0</v>
      </c>
      <c r="AO8" s="17">
        <v>3700.0</v>
      </c>
      <c r="AP8" s="17" t="s">
        <v>123</v>
      </c>
      <c r="AQ8" s="17">
        <v>15000.0</v>
      </c>
      <c r="AR8" s="42" t="s">
        <v>140</v>
      </c>
      <c r="AS8" s="46" t="s">
        <v>141</v>
      </c>
      <c r="AT8" s="31" t="s">
        <v>123</v>
      </c>
      <c r="AU8" s="43" t="s">
        <v>123</v>
      </c>
      <c r="AV8" s="32" t="s">
        <v>123</v>
      </c>
      <c r="AW8" s="32" t="s">
        <v>123</v>
      </c>
    </row>
    <row r="9">
      <c r="A9" s="33">
        <v>5.0</v>
      </c>
      <c r="B9" s="34" t="s">
        <v>142</v>
      </c>
      <c r="C9" s="47"/>
      <c r="D9" s="14" t="s">
        <v>128</v>
      </c>
      <c r="E9" s="15">
        <v>0.0</v>
      </c>
      <c r="F9" s="48">
        <f>7426/42883268</f>
        <v>0.0001731677726</v>
      </c>
      <c r="G9" s="17">
        <v>2.0</v>
      </c>
      <c r="H9" s="18">
        <v>6.0</v>
      </c>
      <c r="I9" s="18">
        <v>28.0</v>
      </c>
      <c r="J9" s="19" t="s">
        <v>143</v>
      </c>
      <c r="K9" s="49">
        <f>13861/47988357</f>
        <v>0.0002888408953</v>
      </c>
      <c r="L9" s="20">
        <v>3440000.0</v>
      </c>
      <c r="M9" s="20">
        <v>5770.0</v>
      </c>
      <c r="N9" s="21">
        <v>0.1677325581395349</v>
      </c>
      <c r="O9" s="20">
        <v>0.15510752688172044</v>
      </c>
      <c r="P9" s="20">
        <v>92.48306269491343</v>
      </c>
      <c r="Q9" s="23">
        <v>0.0</v>
      </c>
      <c r="R9" s="20">
        <v>34.75903614457831</v>
      </c>
      <c r="S9" s="20">
        <v>1.98651281874495E10</v>
      </c>
      <c r="T9" s="19" t="s">
        <v>144</v>
      </c>
      <c r="U9" s="24">
        <v>500.0</v>
      </c>
      <c r="V9" s="31">
        <v>1000.0</v>
      </c>
      <c r="W9" s="25" t="s">
        <v>130</v>
      </c>
      <c r="X9" s="50">
        <v>3.0</v>
      </c>
      <c r="Y9" s="26">
        <v>43192.0</v>
      </c>
      <c r="Z9" s="17">
        <v>166.0</v>
      </c>
      <c r="AA9" s="17">
        <v>1.66175078E8</v>
      </c>
      <c r="AB9" s="17">
        <v>845024.0</v>
      </c>
      <c r="AC9" s="17">
        <v>240379.0</v>
      </c>
      <c r="AD9" s="17" t="s">
        <v>123</v>
      </c>
      <c r="AE9" s="28" t="s">
        <v>123</v>
      </c>
      <c r="AF9" s="28" t="s">
        <v>123</v>
      </c>
      <c r="AG9" s="51">
        <v>3.7</v>
      </c>
      <c r="AH9" s="17">
        <v>3733822.0</v>
      </c>
      <c r="AI9" s="17" t="s">
        <v>123</v>
      </c>
      <c r="AJ9" s="17" t="s">
        <v>123</v>
      </c>
      <c r="AK9" s="17" t="s">
        <v>123</v>
      </c>
      <c r="AL9" s="17">
        <v>37200.0</v>
      </c>
      <c r="AM9" s="17">
        <v>37196.0</v>
      </c>
      <c r="AN9" s="17">
        <f>76</f>
        <v>76</v>
      </c>
      <c r="AO9" s="17" t="s">
        <v>123</v>
      </c>
      <c r="AP9" s="17" t="s">
        <v>123</v>
      </c>
      <c r="AQ9" s="17" t="s">
        <v>123</v>
      </c>
      <c r="AR9" s="40" t="s">
        <v>123</v>
      </c>
      <c r="AS9" s="31" t="s">
        <v>123</v>
      </c>
      <c r="AT9" s="31" t="s">
        <v>123</v>
      </c>
      <c r="AU9" s="43" t="s">
        <v>123</v>
      </c>
      <c r="AV9" s="32" t="s">
        <v>123</v>
      </c>
      <c r="AW9" s="52" t="s">
        <v>123</v>
      </c>
    </row>
    <row r="10">
      <c r="A10" s="33">
        <v>6.0</v>
      </c>
      <c r="B10" s="34" t="s">
        <v>145</v>
      </c>
      <c r="C10" s="35" t="s">
        <v>146</v>
      </c>
      <c r="D10" s="53" t="s">
        <v>122</v>
      </c>
      <c r="E10" s="15">
        <v>8.5</v>
      </c>
      <c r="F10" s="54">
        <v>1.2E-4</v>
      </c>
      <c r="G10" s="17">
        <v>2.0</v>
      </c>
      <c r="H10" s="55">
        <f>4/24</f>
        <v>0.1666666667</v>
      </c>
      <c r="I10" s="18">
        <v>2.0</v>
      </c>
      <c r="J10" s="19" t="s">
        <v>143</v>
      </c>
      <c r="K10" s="56">
        <v>6.0E-5</v>
      </c>
      <c r="L10" s="20">
        <v>4180000.0</v>
      </c>
      <c r="M10" s="20">
        <v>5710.0</v>
      </c>
      <c r="N10" s="21">
        <v>0.13660287081339711</v>
      </c>
      <c r="O10" s="20">
        <v>0.4568</v>
      </c>
      <c r="P10" s="20">
        <v>335.1410410750721</v>
      </c>
      <c r="Q10" s="23">
        <v>1.4799</v>
      </c>
      <c r="R10" s="20">
        <v>38.58108108108108</v>
      </c>
      <c r="S10" s="20" t="s">
        <v>123</v>
      </c>
      <c r="T10" s="19" t="s">
        <v>125</v>
      </c>
      <c r="U10" s="25" t="s">
        <v>123</v>
      </c>
      <c r="V10" s="25" t="s">
        <v>123</v>
      </c>
      <c r="W10" s="24" t="s">
        <v>123</v>
      </c>
      <c r="X10" s="53">
        <v>15.0</v>
      </c>
      <c r="Y10" s="25" t="s">
        <v>147</v>
      </c>
      <c r="Z10" s="17">
        <v>148.0</v>
      </c>
      <c r="AA10" s="57">
        <v>1.48162465924E8</v>
      </c>
      <c r="AB10" s="57">
        <v>5301792.36878</v>
      </c>
      <c r="AC10" s="57">
        <v>1.1326037370250002E7</v>
      </c>
      <c r="AD10" s="57">
        <v>3.1844891281309E7</v>
      </c>
      <c r="AE10" s="58">
        <v>7.601793623</v>
      </c>
      <c r="AF10" s="59">
        <v>7601793.623</v>
      </c>
      <c r="AG10" s="51">
        <v>0.9</v>
      </c>
      <c r="AH10" s="57">
        <v>923529.55879</v>
      </c>
      <c r="AI10" s="57">
        <v>18473.2712498</v>
      </c>
      <c r="AJ10" s="57">
        <v>39852.06234073</v>
      </c>
      <c r="AK10" s="57">
        <v>285514.92637019395</v>
      </c>
      <c r="AL10" s="29">
        <v>12500.0</v>
      </c>
      <c r="AM10" s="57">
        <v>12472.3608502</v>
      </c>
      <c r="AN10" s="57">
        <v>294.935381328</v>
      </c>
      <c r="AO10" s="57">
        <v>652.5135320773</v>
      </c>
      <c r="AP10" s="57">
        <v>3948.1669895265</v>
      </c>
      <c r="AQ10" s="29" t="s">
        <v>123</v>
      </c>
      <c r="AR10" s="30" t="s">
        <v>123</v>
      </c>
      <c r="AS10" s="31" t="s">
        <v>123</v>
      </c>
      <c r="AT10" s="31" t="s">
        <v>123</v>
      </c>
      <c r="AU10" s="43" t="s">
        <v>123</v>
      </c>
      <c r="AV10" s="32" t="s">
        <v>123</v>
      </c>
      <c r="AW10" s="32" t="s">
        <v>123</v>
      </c>
    </row>
    <row r="11">
      <c r="A11" s="33">
        <v>7.0</v>
      </c>
      <c r="B11" s="34" t="s">
        <v>148</v>
      </c>
      <c r="C11" s="44"/>
      <c r="D11" s="14" t="s">
        <v>122</v>
      </c>
      <c r="E11" s="15">
        <v>1.7</v>
      </c>
      <c r="F11" s="36">
        <v>0.001</v>
      </c>
      <c r="G11" s="17">
        <v>3.0</v>
      </c>
      <c r="H11" s="18" t="s">
        <v>123</v>
      </c>
      <c r="I11" s="18" t="s">
        <v>123</v>
      </c>
      <c r="J11" s="37" t="s">
        <v>149</v>
      </c>
      <c r="K11" s="45">
        <v>0.028</v>
      </c>
      <c r="L11" s="20">
        <v>7480000.0</v>
      </c>
      <c r="M11" s="20">
        <v>39400.0</v>
      </c>
      <c r="N11" s="21">
        <v>0.5267379679144385</v>
      </c>
      <c r="O11" s="20">
        <v>39.4</v>
      </c>
      <c r="P11" s="20">
        <v>7480.0</v>
      </c>
      <c r="Q11" s="23">
        <v>0.0419</v>
      </c>
      <c r="R11" s="20">
        <v>56285.71428571429</v>
      </c>
      <c r="S11" s="20">
        <v>7.48E9</v>
      </c>
      <c r="T11" s="19" t="s">
        <v>150</v>
      </c>
      <c r="U11" s="24" t="s">
        <v>123</v>
      </c>
      <c r="V11" s="24" t="s">
        <v>123</v>
      </c>
      <c r="W11" s="24" t="s">
        <v>123</v>
      </c>
      <c r="X11" s="22">
        <v>3.0</v>
      </c>
      <c r="Y11" s="26">
        <v>43374.0</v>
      </c>
      <c r="Z11" s="27">
        <v>0.7</v>
      </c>
      <c r="AA11" s="17">
        <v>693000.0</v>
      </c>
      <c r="AB11" s="17" t="s">
        <v>123</v>
      </c>
      <c r="AC11" s="17" t="s">
        <v>123</v>
      </c>
      <c r="AD11" s="17" t="s">
        <v>123</v>
      </c>
      <c r="AE11" s="28" t="s">
        <v>123</v>
      </c>
      <c r="AF11" s="28" t="s">
        <v>123</v>
      </c>
      <c r="AG11" s="17" t="s">
        <v>123</v>
      </c>
      <c r="AH11" s="17" t="s">
        <v>123</v>
      </c>
      <c r="AI11" s="17" t="s">
        <v>123</v>
      </c>
      <c r="AJ11" s="17" t="s">
        <v>123</v>
      </c>
      <c r="AK11" s="17" t="s">
        <v>123</v>
      </c>
      <c r="AL11" s="17">
        <v>1000.0</v>
      </c>
      <c r="AM11" s="17">
        <v>1000.0</v>
      </c>
      <c r="AN11" s="17" t="s">
        <v>123</v>
      </c>
      <c r="AO11" s="17" t="s">
        <v>123</v>
      </c>
      <c r="AP11" s="17" t="s">
        <v>123</v>
      </c>
      <c r="AQ11" s="17" t="s">
        <v>123</v>
      </c>
      <c r="AR11" s="40" t="s">
        <v>123</v>
      </c>
      <c r="AS11" s="31" t="s">
        <v>123</v>
      </c>
      <c r="AT11" s="31" t="s">
        <v>151</v>
      </c>
      <c r="AU11" s="32" t="s">
        <v>152</v>
      </c>
      <c r="AV11" s="32" t="s">
        <v>123</v>
      </c>
      <c r="AW11" s="52" t="s">
        <v>123</v>
      </c>
    </row>
    <row r="12">
      <c r="A12" s="33">
        <v>8.0</v>
      </c>
      <c r="B12" s="34" t="s">
        <v>153</v>
      </c>
      <c r="C12" s="60"/>
      <c r="D12" s="14" t="s">
        <v>128</v>
      </c>
      <c r="E12" s="15">
        <v>9.5</v>
      </c>
      <c r="F12" s="36">
        <f>20952/648933</f>
        <v>0.03228684625</v>
      </c>
      <c r="G12" s="17">
        <v>2.0</v>
      </c>
      <c r="H12" s="18">
        <v>7.0</v>
      </c>
      <c r="I12" s="18" t="s">
        <v>123</v>
      </c>
      <c r="J12" s="19" t="s">
        <v>124</v>
      </c>
      <c r="K12" s="61">
        <f>3697/114518</f>
        <v>0.03228313453</v>
      </c>
      <c r="L12" s="20">
        <v>2.13E7</v>
      </c>
      <c r="M12" s="20">
        <v>53500.0</v>
      </c>
      <c r="N12" s="21">
        <v>0.2511737089201878</v>
      </c>
      <c r="O12" s="62">
        <v>0.5095238095238095</v>
      </c>
      <c r="P12" s="20">
        <v>202.52923837596273</v>
      </c>
      <c r="Q12" s="23">
        <v>0.1776</v>
      </c>
      <c r="R12" s="20">
        <v>17258.06451612903</v>
      </c>
      <c r="S12" s="20">
        <v>6.59711383161512E8</v>
      </c>
      <c r="T12" s="19" t="s">
        <v>144</v>
      </c>
      <c r="U12" s="31">
        <v>1000.0</v>
      </c>
      <c r="V12" s="31">
        <v>1000.0</v>
      </c>
      <c r="W12" s="25" t="s">
        <v>130</v>
      </c>
      <c r="X12" s="22">
        <v>2.5</v>
      </c>
      <c r="Y12" s="39">
        <v>43161.0</v>
      </c>
      <c r="Z12" s="27">
        <v>3.1</v>
      </c>
      <c r="AA12" s="17">
        <v>3183394.0</v>
      </c>
      <c r="AB12" s="17" t="s">
        <v>123</v>
      </c>
      <c r="AC12" s="17" t="s">
        <v>123</v>
      </c>
      <c r="AD12" s="17" t="s">
        <v>123</v>
      </c>
      <c r="AE12" s="28" t="s">
        <v>123</v>
      </c>
      <c r="AF12" s="63" t="s">
        <v>123</v>
      </c>
      <c r="AG12" s="51">
        <v>7.3</v>
      </c>
      <c r="AH12" s="17">
        <v>7347635.0</v>
      </c>
      <c r="AI12" s="17" t="s">
        <v>123</v>
      </c>
      <c r="AJ12" s="17" t="s">
        <v>123</v>
      </c>
      <c r="AK12" s="17" t="s">
        <v>123</v>
      </c>
      <c r="AL12" s="17">
        <v>105000.0</v>
      </c>
      <c r="AM12" s="17">
        <v>105170.0</v>
      </c>
      <c r="AN12" s="17">
        <v>0.0</v>
      </c>
      <c r="AO12" s="17" t="s">
        <v>123</v>
      </c>
      <c r="AP12" s="17">
        <v>55000.0</v>
      </c>
      <c r="AQ12" s="17" t="s">
        <v>123</v>
      </c>
      <c r="AR12" s="40" t="s">
        <v>123</v>
      </c>
      <c r="AS12" s="31" t="s">
        <v>123</v>
      </c>
      <c r="AT12" s="31" t="s">
        <v>123</v>
      </c>
      <c r="AU12" s="32" t="s">
        <v>154</v>
      </c>
      <c r="AV12" s="32" t="s">
        <v>123</v>
      </c>
      <c r="AW12" s="32" t="s">
        <v>123</v>
      </c>
    </row>
    <row r="13">
      <c r="A13" s="33">
        <v>9.0</v>
      </c>
      <c r="B13" s="64" t="s">
        <v>155</v>
      </c>
      <c r="C13" s="65"/>
      <c r="D13" s="14" t="s">
        <v>122</v>
      </c>
      <c r="E13" s="15">
        <v>2.0</v>
      </c>
      <c r="F13" s="66">
        <v>0.0</v>
      </c>
      <c r="G13" s="17">
        <v>2.0</v>
      </c>
      <c r="H13" s="55">
        <f>3/24</f>
        <v>0.125</v>
      </c>
      <c r="I13" s="18">
        <v>1.0</v>
      </c>
      <c r="J13" s="19" t="s">
        <v>143</v>
      </c>
      <c r="K13" s="67">
        <v>0.0</v>
      </c>
      <c r="L13" s="20">
        <v>6820000.0</v>
      </c>
      <c r="M13" s="20">
        <v>10100.0</v>
      </c>
      <c r="N13" s="21">
        <v>0.14809384164222875</v>
      </c>
      <c r="O13" s="22" t="s">
        <v>123</v>
      </c>
      <c r="P13" s="22" t="s">
        <v>123</v>
      </c>
      <c r="Q13" s="23">
        <v>0.198</v>
      </c>
      <c r="R13" s="20" t="s">
        <v>123</v>
      </c>
      <c r="S13" s="20" t="s">
        <v>123</v>
      </c>
      <c r="T13" s="19" t="s">
        <v>125</v>
      </c>
      <c r="U13" s="24">
        <v>1.0</v>
      </c>
      <c r="V13" s="24">
        <v>1.0</v>
      </c>
      <c r="W13" s="25" t="s">
        <v>130</v>
      </c>
      <c r="X13" s="14">
        <v>2.0</v>
      </c>
      <c r="Y13" s="39">
        <v>43160.0</v>
      </c>
      <c r="Z13" s="17" t="s">
        <v>123</v>
      </c>
      <c r="AA13" s="17" t="s">
        <v>123</v>
      </c>
      <c r="AB13" s="17" t="s">
        <v>123</v>
      </c>
      <c r="AC13" s="17" t="s">
        <v>123</v>
      </c>
      <c r="AD13" s="17" t="s">
        <v>123</v>
      </c>
      <c r="AE13" s="28" t="s">
        <v>123</v>
      </c>
      <c r="AF13" s="28" t="s">
        <v>123</v>
      </c>
      <c r="AG13" s="17" t="s">
        <v>123</v>
      </c>
      <c r="AH13" s="17" t="s">
        <v>123</v>
      </c>
      <c r="AI13" s="17" t="s">
        <v>123</v>
      </c>
      <c r="AJ13" s="17" t="s">
        <v>123</v>
      </c>
      <c r="AK13" s="17" t="s">
        <v>123</v>
      </c>
      <c r="AL13" s="17" t="s">
        <v>123</v>
      </c>
      <c r="AM13" s="17" t="s">
        <v>123</v>
      </c>
      <c r="AN13" s="17" t="s">
        <v>123</v>
      </c>
      <c r="AO13" s="17" t="s">
        <v>123</v>
      </c>
      <c r="AP13" s="17" t="s">
        <v>123</v>
      </c>
      <c r="AQ13" s="17" t="s">
        <v>123</v>
      </c>
      <c r="AR13" s="40" t="s">
        <v>123</v>
      </c>
      <c r="AS13" s="31" t="s">
        <v>123</v>
      </c>
      <c r="AT13" s="31" t="s">
        <v>123</v>
      </c>
      <c r="AU13" s="43" t="s">
        <v>123</v>
      </c>
      <c r="AV13" s="32" t="s">
        <v>123</v>
      </c>
      <c r="AW13" s="32" t="s">
        <v>123</v>
      </c>
    </row>
    <row r="14">
      <c r="A14" s="33">
        <v>10.0</v>
      </c>
      <c r="B14" s="34" t="s">
        <v>156</v>
      </c>
      <c r="C14" s="44"/>
      <c r="D14" s="14" t="s">
        <v>122</v>
      </c>
      <c r="E14" s="15">
        <v>11.0</v>
      </c>
      <c r="F14" s="66">
        <v>3.73E-4</v>
      </c>
      <c r="G14" s="17">
        <v>2.0</v>
      </c>
      <c r="H14" s="18" t="s">
        <v>123</v>
      </c>
      <c r="I14" s="68">
        <f t="shared" ref="I14:I15" si="1">9*7</f>
        <v>63</v>
      </c>
      <c r="J14" s="19" t="s">
        <v>143</v>
      </c>
      <c r="K14" s="67">
        <v>3.76E-4</v>
      </c>
      <c r="L14" s="20">
        <v>4730000.0</v>
      </c>
      <c r="M14" s="20">
        <v>7000.0</v>
      </c>
      <c r="N14" s="21">
        <v>0.14799154334038056</v>
      </c>
      <c r="O14" s="62">
        <v>0.18518518518518517</v>
      </c>
      <c r="P14" s="20">
        <v>125.19735675212073</v>
      </c>
      <c r="Q14" s="23">
        <v>1.5714</v>
      </c>
      <c r="R14" s="20">
        <v>69.3069306930693</v>
      </c>
      <c r="S14" s="20">
        <v>1.2680965147453083E10</v>
      </c>
      <c r="T14" s="19" t="s">
        <v>150</v>
      </c>
      <c r="U14" s="24">
        <v>10.0</v>
      </c>
      <c r="V14" s="31">
        <v>10.0</v>
      </c>
      <c r="W14" s="25" t="s">
        <v>130</v>
      </c>
      <c r="X14" s="50">
        <f t="shared" ref="X14:X15" si="2">average(4,7)</f>
        <v>5.5</v>
      </c>
      <c r="Y14" s="14" t="s">
        <v>157</v>
      </c>
      <c r="Z14" s="17">
        <v>101.0</v>
      </c>
      <c r="AA14" s="57">
        <v>1.01064192529E8</v>
      </c>
      <c r="AB14" s="57">
        <v>23447.6023353</v>
      </c>
      <c r="AC14" s="57">
        <v>0.0</v>
      </c>
      <c r="AD14" s="57">
        <v>8109718.990425</v>
      </c>
      <c r="AE14" s="58">
        <v>6.045963615</v>
      </c>
      <c r="AF14" s="59">
        <v>6045963.615</v>
      </c>
      <c r="AG14" s="51">
        <v>3.0</v>
      </c>
      <c r="AH14" s="57">
        <v>2956862.62421</v>
      </c>
      <c r="AI14" s="57">
        <v>286.334520227</v>
      </c>
      <c r="AJ14" s="57">
        <v>8.10710396384</v>
      </c>
      <c r="AK14" s="57">
        <v>99917.3758959</v>
      </c>
      <c r="AL14" s="29">
        <v>37800.0</v>
      </c>
      <c r="AM14" s="57">
        <v>37780.3503421</v>
      </c>
      <c r="AN14" s="57">
        <v>0.895796028025</v>
      </c>
      <c r="AO14" s="57">
        <v>0.352792437518</v>
      </c>
      <c r="AP14" s="57">
        <v>286.56224239973403</v>
      </c>
      <c r="AQ14" s="29" t="s">
        <v>123</v>
      </c>
      <c r="AR14" s="30" t="s">
        <v>123</v>
      </c>
      <c r="AS14" s="31" t="s">
        <v>123</v>
      </c>
      <c r="AT14" s="31" t="s">
        <v>123</v>
      </c>
      <c r="AU14" s="43" t="s">
        <v>123</v>
      </c>
      <c r="AV14" s="32" t="s">
        <v>123</v>
      </c>
      <c r="AW14" s="52" t="s">
        <v>123</v>
      </c>
    </row>
    <row r="15">
      <c r="A15" s="33">
        <v>11.0</v>
      </c>
      <c r="B15" s="34" t="s">
        <v>156</v>
      </c>
      <c r="C15" s="69" t="s">
        <v>158</v>
      </c>
      <c r="D15" s="14" t="s">
        <v>122</v>
      </c>
      <c r="E15" s="15">
        <v>11.0</v>
      </c>
      <c r="F15" s="36">
        <v>0.2</v>
      </c>
      <c r="G15" s="17">
        <v>2.0</v>
      </c>
      <c r="H15" s="18" t="s">
        <v>123</v>
      </c>
      <c r="I15" s="68">
        <f t="shared" si="1"/>
        <v>63</v>
      </c>
      <c r="J15" s="37" t="s">
        <v>129</v>
      </c>
      <c r="K15" s="24" t="s">
        <v>123</v>
      </c>
      <c r="L15" s="20">
        <v>4730000.0</v>
      </c>
      <c r="M15" s="20">
        <v>7000.0</v>
      </c>
      <c r="N15" s="21">
        <v>0.14799154334038056</v>
      </c>
      <c r="O15" s="62">
        <v>0.18518518518518517</v>
      </c>
      <c r="P15" s="20">
        <v>125.19735675212073</v>
      </c>
      <c r="Q15" s="23">
        <v>1.5714</v>
      </c>
      <c r="R15" s="20">
        <v>69.3069306930693</v>
      </c>
      <c r="S15" s="20">
        <v>2.365E7</v>
      </c>
      <c r="T15" s="19" t="s">
        <v>150</v>
      </c>
      <c r="U15" s="24">
        <v>10.0</v>
      </c>
      <c r="V15" s="31">
        <v>10.0</v>
      </c>
      <c r="W15" s="25" t="s">
        <v>130</v>
      </c>
      <c r="X15" s="50">
        <f t="shared" si="2"/>
        <v>5.5</v>
      </c>
      <c r="Y15" s="14" t="s">
        <v>157</v>
      </c>
      <c r="Z15" s="17">
        <v>101.0</v>
      </c>
      <c r="AA15" s="57">
        <v>1.01064192529E8</v>
      </c>
      <c r="AB15" s="57">
        <v>23447.6023353</v>
      </c>
      <c r="AC15" s="57">
        <v>0.0</v>
      </c>
      <c r="AD15" s="57">
        <v>8109718.990425</v>
      </c>
      <c r="AE15" s="58">
        <v>6.045963615</v>
      </c>
      <c r="AF15" s="59">
        <v>6045963.615</v>
      </c>
      <c r="AG15" s="51">
        <v>3.0</v>
      </c>
      <c r="AH15" s="57">
        <v>2956862.62421</v>
      </c>
      <c r="AI15" s="57">
        <v>286.334520227</v>
      </c>
      <c r="AJ15" s="57">
        <v>8.10710396384</v>
      </c>
      <c r="AK15" s="57">
        <v>99917.3758959</v>
      </c>
      <c r="AL15" s="29">
        <v>37800.0</v>
      </c>
      <c r="AM15" s="57">
        <v>37780.3503421</v>
      </c>
      <c r="AN15" s="57">
        <v>0.895796028025</v>
      </c>
      <c r="AO15" s="57">
        <v>0.352792437518</v>
      </c>
      <c r="AP15" s="57">
        <v>286.56224239973403</v>
      </c>
      <c r="AQ15" s="29" t="s">
        <v>123</v>
      </c>
      <c r="AR15" s="30" t="s">
        <v>123</v>
      </c>
      <c r="AS15" s="31" t="s">
        <v>123</v>
      </c>
      <c r="AT15" s="31" t="s">
        <v>123</v>
      </c>
      <c r="AU15" s="43" t="s">
        <v>123</v>
      </c>
      <c r="AV15" s="32" t="s">
        <v>123</v>
      </c>
      <c r="AW15" s="32" t="s">
        <v>123</v>
      </c>
    </row>
    <row r="16">
      <c r="A16" s="33">
        <v>12.0</v>
      </c>
      <c r="B16" s="34" t="s">
        <v>159</v>
      </c>
      <c r="C16" s="60"/>
      <c r="D16" s="14" t="s">
        <v>128</v>
      </c>
      <c r="E16" s="15">
        <v>2.5</v>
      </c>
      <c r="F16" s="36">
        <v>0.113443</v>
      </c>
      <c r="G16" s="17">
        <v>2.0</v>
      </c>
      <c r="H16" s="70">
        <v>180.0</v>
      </c>
      <c r="I16" s="18" t="s">
        <v>123</v>
      </c>
      <c r="J16" s="37" t="s">
        <v>129</v>
      </c>
      <c r="K16" s="38">
        <v>0.345884</v>
      </c>
      <c r="L16" s="20">
        <v>554000.0</v>
      </c>
      <c r="M16" s="20">
        <v>582.0</v>
      </c>
      <c r="N16" s="21">
        <v>0.10505415162454874</v>
      </c>
      <c r="O16" s="62">
        <v>0.5290909090909091</v>
      </c>
      <c r="P16" s="20">
        <v>498.0015859399496</v>
      </c>
      <c r="Q16" s="23">
        <v>4.2955</v>
      </c>
      <c r="R16" s="20">
        <v>82006.48161194871</v>
      </c>
      <c r="S16" s="20">
        <v>4883509.780242059</v>
      </c>
      <c r="T16" s="19" t="s">
        <v>160</v>
      </c>
      <c r="U16" s="24" t="s">
        <v>123</v>
      </c>
      <c r="V16" s="24" t="s">
        <v>123</v>
      </c>
      <c r="W16" s="24" t="s">
        <v>123</v>
      </c>
      <c r="X16" s="14">
        <v>3.0</v>
      </c>
      <c r="Y16" s="26">
        <v>43192.0</v>
      </c>
      <c r="Z16" s="71">
        <v>0.007097</v>
      </c>
      <c r="AA16" s="29">
        <v>7097.0</v>
      </c>
      <c r="AB16" s="29" t="s">
        <v>123</v>
      </c>
      <c r="AC16" s="29" t="s">
        <v>123</v>
      </c>
      <c r="AD16" s="29" t="s">
        <v>123</v>
      </c>
      <c r="AE16" s="72">
        <v>3.214272003E-4</v>
      </c>
      <c r="AF16" s="59">
        <v>321.4272003</v>
      </c>
      <c r="AG16" s="73">
        <v>0.09</v>
      </c>
      <c r="AH16" s="57">
        <v>86927.9468813</v>
      </c>
      <c r="AI16" s="57">
        <v>158.281840977</v>
      </c>
      <c r="AJ16" s="57">
        <v>638.4598686713</v>
      </c>
      <c r="AK16" s="57">
        <v>70924.18340964336</v>
      </c>
      <c r="AL16" s="29">
        <v>1100.0</v>
      </c>
      <c r="AM16" s="57">
        <v>1112.44625648</v>
      </c>
      <c r="AN16" s="57">
        <v>3.02864801524</v>
      </c>
      <c r="AO16" s="57">
        <v>13.106040545761001</v>
      </c>
      <c r="AP16" s="57">
        <v>875.021287719646</v>
      </c>
      <c r="AQ16" s="29">
        <v>15520.0</v>
      </c>
      <c r="AR16" s="74" t="s">
        <v>161</v>
      </c>
      <c r="AS16" s="31" t="s">
        <v>162</v>
      </c>
      <c r="AT16" s="31" t="s">
        <v>123</v>
      </c>
      <c r="AU16" s="43" t="s">
        <v>123</v>
      </c>
      <c r="AV16" s="32" t="s">
        <v>123</v>
      </c>
      <c r="AW16" s="52" t="s">
        <v>123</v>
      </c>
    </row>
    <row r="17">
      <c r="A17" s="33">
        <v>13.0</v>
      </c>
      <c r="B17" s="34" t="s">
        <v>163</v>
      </c>
      <c r="C17" s="44"/>
      <c r="D17" s="14" t="s">
        <v>128</v>
      </c>
      <c r="E17" s="15" t="s">
        <v>123</v>
      </c>
      <c r="F17" s="36">
        <v>0.005</v>
      </c>
      <c r="G17" s="17">
        <v>2.0</v>
      </c>
      <c r="H17" s="18">
        <v>490.0</v>
      </c>
      <c r="I17" s="18" t="s">
        <v>123</v>
      </c>
      <c r="J17" s="37" t="s">
        <v>149</v>
      </c>
      <c r="K17" s="24" t="s">
        <v>123</v>
      </c>
      <c r="L17" s="20">
        <v>2.05E7</v>
      </c>
      <c r="M17" s="20">
        <v>32400.0</v>
      </c>
      <c r="N17" s="21">
        <v>0.15804878048780488</v>
      </c>
      <c r="O17" s="17" t="s">
        <v>123</v>
      </c>
      <c r="P17" s="20">
        <v>104.12116656339201</v>
      </c>
      <c r="Q17" s="23" t="s">
        <v>123</v>
      </c>
      <c r="R17" s="20">
        <v>100.0</v>
      </c>
      <c r="S17" s="20">
        <v>4.1E9</v>
      </c>
      <c r="T17" s="19" t="s">
        <v>138</v>
      </c>
      <c r="U17" s="25">
        <v>10.0</v>
      </c>
      <c r="V17" s="25">
        <v>10.0</v>
      </c>
      <c r="W17" s="25" t="s">
        <v>130</v>
      </c>
      <c r="X17" s="53">
        <v>2.0</v>
      </c>
      <c r="Y17" s="39">
        <v>43160.0</v>
      </c>
      <c r="Z17" s="17">
        <v>324.0</v>
      </c>
      <c r="AA17" s="17">
        <f>81082327+240886759+2481511</f>
        <v>324450597</v>
      </c>
      <c r="AB17" s="17" t="s">
        <v>123</v>
      </c>
      <c r="AC17" s="17" t="s">
        <v>123</v>
      </c>
      <c r="AD17" s="17" t="s">
        <v>123</v>
      </c>
      <c r="AE17" s="28" t="s">
        <v>123</v>
      </c>
      <c r="AF17" s="28" t="s">
        <v>123</v>
      </c>
      <c r="AG17" s="29">
        <v>16.0</v>
      </c>
      <c r="AH17" s="17">
        <f>9717390+5887541+26827</f>
        <v>15631758</v>
      </c>
      <c r="AI17" s="17" t="s">
        <v>123</v>
      </c>
      <c r="AJ17" s="17" t="s">
        <v>123</v>
      </c>
      <c r="AK17" s="17" t="s">
        <v>123</v>
      </c>
      <c r="AL17" s="17">
        <v>197000.0</v>
      </c>
      <c r="AM17" s="17">
        <f>122760+73857+269</f>
        <v>196886</v>
      </c>
      <c r="AN17" s="17">
        <v>100.0</v>
      </c>
      <c r="AO17" s="17" t="s">
        <v>123</v>
      </c>
      <c r="AP17" s="17">
        <v>103000.0</v>
      </c>
      <c r="AQ17" s="17" t="s">
        <v>123</v>
      </c>
      <c r="AR17" s="40" t="s">
        <v>123</v>
      </c>
      <c r="AS17" s="31" t="s">
        <v>123</v>
      </c>
      <c r="AT17" s="31" t="s">
        <v>123</v>
      </c>
      <c r="AU17" s="43" t="s">
        <v>123</v>
      </c>
      <c r="AV17" s="32" t="s">
        <v>123</v>
      </c>
      <c r="AW17" s="32" t="s">
        <v>123</v>
      </c>
    </row>
    <row r="18">
      <c r="A18" s="33">
        <v>14.0</v>
      </c>
      <c r="B18" s="75" t="s">
        <v>164</v>
      </c>
      <c r="C18" s="47"/>
      <c r="D18" s="22" t="s">
        <v>122</v>
      </c>
      <c r="E18" s="15">
        <v>1.9</v>
      </c>
      <c r="F18" s="36">
        <v>0.5</v>
      </c>
      <c r="G18" s="17">
        <v>4.0</v>
      </c>
      <c r="H18" s="18">
        <v>0.5</v>
      </c>
      <c r="I18" s="18">
        <v>14.0</v>
      </c>
      <c r="J18" s="37" t="s">
        <v>133</v>
      </c>
      <c r="K18" s="24" t="s">
        <v>123</v>
      </c>
      <c r="L18" s="20">
        <v>1.03E7</v>
      </c>
      <c r="M18" s="20">
        <v>45400.0</v>
      </c>
      <c r="N18" s="21">
        <v>0.4407766990291262</v>
      </c>
      <c r="O18" s="20">
        <v>11350.0</v>
      </c>
      <c r="P18" s="20">
        <v>2575000.0</v>
      </c>
      <c r="Q18" s="23">
        <v>0.0407</v>
      </c>
      <c r="R18" s="20">
        <v>1.135E9</v>
      </c>
      <c r="S18" s="20">
        <v>2.06E7</v>
      </c>
      <c r="T18" s="19" t="s">
        <v>160</v>
      </c>
      <c r="U18" s="31">
        <v>5.0</v>
      </c>
      <c r="V18" s="24">
        <v>10.0</v>
      </c>
      <c r="W18" s="25" t="s">
        <v>130</v>
      </c>
      <c r="X18" s="22">
        <v>8.5</v>
      </c>
      <c r="Y18" s="39">
        <v>43439.0</v>
      </c>
      <c r="Z18" s="76">
        <v>4.0E-5</v>
      </c>
      <c r="AA18" s="57">
        <v>41.0821869455</v>
      </c>
      <c r="AB18" s="57">
        <v>0.0</v>
      </c>
      <c r="AC18" s="57">
        <v>0.0</v>
      </c>
      <c r="AD18" s="57">
        <v>41.0821869455</v>
      </c>
      <c r="AE18" s="72">
        <v>6.259105534E-4</v>
      </c>
      <c r="AF18" s="59">
        <v>625.9105534</v>
      </c>
      <c r="AG18" s="77">
        <v>3.0E-4</v>
      </c>
      <c r="AH18" s="57">
        <v>330.512740449</v>
      </c>
      <c r="AI18" s="57">
        <v>0.0</v>
      </c>
      <c r="AJ18" s="57">
        <v>0.0156634486574</v>
      </c>
      <c r="AK18" s="57">
        <v>330.497077001</v>
      </c>
      <c r="AL18" s="29">
        <v>4.0</v>
      </c>
      <c r="AM18" s="57">
        <v>4.0</v>
      </c>
      <c r="AN18" s="57">
        <v>0.0</v>
      </c>
      <c r="AO18" s="57">
        <v>0.0</v>
      </c>
      <c r="AP18" s="57">
        <v>4.0</v>
      </c>
      <c r="AQ18" s="17">
        <v>37700.0</v>
      </c>
      <c r="AR18" s="40" t="s">
        <v>165</v>
      </c>
      <c r="AS18" s="31" t="s">
        <v>123</v>
      </c>
      <c r="AT18" s="31" t="s">
        <v>123</v>
      </c>
      <c r="AU18" s="43" t="s">
        <v>123</v>
      </c>
      <c r="AV18" s="32" t="s">
        <v>123</v>
      </c>
      <c r="AW18" s="52" t="s">
        <v>123</v>
      </c>
    </row>
    <row r="19">
      <c r="A19" s="33">
        <v>15.0</v>
      </c>
      <c r="B19" s="34" t="s">
        <v>166</v>
      </c>
      <c r="C19" s="35" t="s">
        <v>167</v>
      </c>
      <c r="D19" s="14" t="s">
        <v>168</v>
      </c>
      <c r="E19" s="15">
        <v>0.8</v>
      </c>
      <c r="F19" s="36">
        <v>0.004718</v>
      </c>
      <c r="G19" s="17">
        <v>2.0</v>
      </c>
      <c r="H19" s="18" t="s">
        <v>123</v>
      </c>
      <c r="I19" s="18" t="s">
        <v>123</v>
      </c>
      <c r="J19" s="37" t="s">
        <v>149</v>
      </c>
      <c r="K19" s="45">
        <v>0.005896</v>
      </c>
      <c r="L19" s="20">
        <v>444000.0</v>
      </c>
      <c r="M19" s="20">
        <v>39.0</v>
      </c>
      <c r="N19" s="78">
        <v>0.008783783783783784</v>
      </c>
      <c r="O19" s="62">
        <v>0.039</v>
      </c>
      <c r="P19" s="20">
        <v>438.6851320892111</v>
      </c>
      <c r="Q19" s="23">
        <v>21.4103</v>
      </c>
      <c r="R19" s="20">
        <v>195.0</v>
      </c>
      <c r="S19" s="20">
        <v>9.410767274268758E7</v>
      </c>
      <c r="T19" s="19" t="s">
        <v>138</v>
      </c>
      <c r="U19" s="24" t="s">
        <v>123</v>
      </c>
      <c r="V19" s="25" t="s">
        <v>123</v>
      </c>
      <c r="W19" s="24" t="s">
        <v>123</v>
      </c>
      <c r="X19" s="14">
        <v>3833.0</v>
      </c>
      <c r="Y19" s="24" t="s">
        <v>169</v>
      </c>
      <c r="Z19" s="27">
        <v>0.2</v>
      </c>
      <c r="AA19" s="57">
        <v>204202.076823</v>
      </c>
      <c r="AB19" s="57">
        <v>281.232244904</v>
      </c>
      <c r="AC19" s="57">
        <v>8654.87210975</v>
      </c>
      <c r="AD19" s="57">
        <v>116336.724623738</v>
      </c>
      <c r="AE19" s="58">
        <v>0.9736623217</v>
      </c>
      <c r="AF19" s="59">
        <v>973662.3217</v>
      </c>
      <c r="AG19" s="51">
        <v>0.1</v>
      </c>
      <c r="AH19" s="57">
        <v>136528.294087</v>
      </c>
      <c r="AI19" s="57">
        <v>227.257212656</v>
      </c>
      <c r="AJ19" s="57">
        <v>6348.384868536999</v>
      </c>
      <c r="AK19" s="57">
        <v>83495.86172733101</v>
      </c>
      <c r="AL19" s="17">
        <v>1000.0</v>
      </c>
      <c r="AM19" s="57">
        <v>1012.11545029</v>
      </c>
      <c r="AN19" s="57">
        <v>3.26789213301</v>
      </c>
      <c r="AO19" s="57">
        <v>94.7518893501</v>
      </c>
      <c r="AP19" s="57">
        <v>603.880174685</v>
      </c>
      <c r="AQ19" s="29" t="s">
        <v>123</v>
      </c>
      <c r="AR19" s="30" t="s">
        <v>123</v>
      </c>
      <c r="AS19" s="31" t="s">
        <v>123</v>
      </c>
      <c r="AT19" s="31" t="s">
        <v>123</v>
      </c>
      <c r="AU19" s="32" t="s">
        <v>170</v>
      </c>
      <c r="AV19" s="32" t="s">
        <v>171</v>
      </c>
      <c r="AW19" s="32" t="s">
        <v>123</v>
      </c>
    </row>
    <row r="20">
      <c r="A20" s="33">
        <v>16.0</v>
      </c>
      <c r="B20" s="34" t="s">
        <v>166</v>
      </c>
      <c r="C20" s="35" t="s">
        <v>172</v>
      </c>
      <c r="D20" s="14" t="s">
        <v>168</v>
      </c>
      <c r="E20" s="15">
        <v>0.8</v>
      </c>
      <c r="F20" s="79">
        <f>average(0.5,0.75)</f>
        <v>0.625</v>
      </c>
      <c r="G20" s="17">
        <v>2.0</v>
      </c>
      <c r="H20" s="18" t="s">
        <v>123</v>
      </c>
      <c r="I20" s="18" t="s">
        <v>123</v>
      </c>
      <c r="J20" s="37" t="s">
        <v>133</v>
      </c>
      <c r="K20" s="24" t="s">
        <v>123</v>
      </c>
      <c r="L20" s="20">
        <v>444000.0</v>
      </c>
      <c r="M20" s="20">
        <v>39.0</v>
      </c>
      <c r="N20" s="78">
        <v>0.008783783783783784</v>
      </c>
      <c r="O20" s="17" t="s">
        <v>123</v>
      </c>
      <c r="P20" s="20">
        <v>38.648856855602126</v>
      </c>
      <c r="Q20" s="23">
        <v>21.4103</v>
      </c>
      <c r="R20" s="20">
        <v>2138.7441732931175</v>
      </c>
      <c r="S20" s="20">
        <v>710400.0</v>
      </c>
      <c r="T20" s="19" t="s">
        <v>138</v>
      </c>
      <c r="U20" s="25" t="s">
        <v>123</v>
      </c>
      <c r="V20" s="24" t="s">
        <v>123</v>
      </c>
      <c r="W20" s="24" t="s">
        <v>123</v>
      </c>
      <c r="X20" s="14">
        <v>3833.0</v>
      </c>
      <c r="Y20" s="24" t="s">
        <v>169</v>
      </c>
      <c r="Z20" s="80">
        <v>0.018235</v>
      </c>
      <c r="AA20" s="29">
        <v>18235.0</v>
      </c>
      <c r="AB20" s="17" t="s">
        <v>123</v>
      </c>
      <c r="AC20" s="17" t="s">
        <v>123</v>
      </c>
      <c r="AD20" s="17" t="s">
        <v>123</v>
      </c>
      <c r="AE20" s="58">
        <v>1.0</v>
      </c>
      <c r="AF20" s="28">
        <v>1000000.0</v>
      </c>
      <c r="AG20" s="81">
        <f>AH20/1000000</f>
        <v>0.666434</v>
      </c>
      <c r="AH20" s="29">
        <v>666434.0</v>
      </c>
      <c r="AI20" s="29" t="s">
        <v>123</v>
      </c>
      <c r="AJ20" s="29" t="s">
        <v>123</v>
      </c>
      <c r="AK20" s="29" t="s">
        <v>123</v>
      </c>
      <c r="AL20" s="29">
        <v>11450.0</v>
      </c>
      <c r="AM20" s="57">
        <f>0.63*AA20</f>
        <v>11488.05</v>
      </c>
      <c r="AN20" s="29" t="s">
        <v>123</v>
      </c>
      <c r="AO20" s="29" t="s">
        <v>123</v>
      </c>
      <c r="AP20" s="29" t="s">
        <v>123</v>
      </c>
      <c r="AQ20" s="29" t="s">
        <v>123</v>
      </c>
      <c r="AR20" s="30" t="s">
        <v>123</v>
      </c>
      <c r="AS20" s="31" t="s">
        <v>123</v>
      </c>
      <c r="AT20" s="31" t="s">
        <v>173</v>
      </c>
      <c r="AU20" s="32" t="s">
        <v>174</v>
      </c>
      <c r="AV20" s="32" t="s">
        <v>123</v>
      </c>
      <c r="AW20" s="32" t="s">
        <v>123</v>
      </c>
    </row>
    <row r="21">
      <c r="A21" s="33">
        <v>17.0</v>
      </c>
      <c r="B21" s="64" t="s">
        <v>175</v>
      </c>
      <c r="C21" s="47"/>
      <c r="D21" s="14" t="s">
        <v>168</v>
      </c>
      <c r="E21" s="15">
        <v>10.2</v>
      </c>
      <c r="F21" s="66">
        <v>5.0E-4</v>
      </c>
      <c r="G21" s="17" t="s">
        <v>123</v>
      </c>
      <c r="H21" s="18" t="s">
        <v>123</v>
      </c>
      <c r="I21" s="18" t="s">
        <v>123</v>
      </c>
      <c r="J21" s="19" t="s">
        <v>143</v>
      </c>
      <c r="K21" s="14" t="s">
        <v>123</v>
      </c>
      <c r="L21" s="20">
        <v>777000.0</v>
      </c>
      <c r="M21" s="20">
        <v>4090.0</v>
      </c>
      <c r="N21" s="21">
        <v>0.5263835263835264</v>
      </c>
      <c r="O21" s="17" t="s">
        <v>123</v>
      </c>
      <c r="P21" s="20">
        <v>222.0</v>
      </c>
      <c r="Q21" s="23">
        <v>2.4817</v>
      </c>
      <c r="R21" s="20">
        <v>1.514814814814815E8</v>
      </c>
      <c r="S21" s="20">
        <v>1.554E9</v>
      </c>
      <c r="T21" s="19" t="s">
        <v>144</v>
      </c>
      <c r="U21" s="24">
        <v>1.0</v>
      </c>
      <c r="V21" s="24">
        <v>1.0</v>
      </c>
      <c r="W21" s="25" t="s">
        <v>130</v>
      </c>
      <c r="X21" s="14">
        <v>450.0</v>
      </c>
      <c r="Y21" s="24" t="s">
        <v>176</v>
      </c>
      <c r="Z21" s="82">
        <v>2.7E-5</v>
      </c>
      <c r="AA21" s="57">
        <v>26.6976045447</v>
      </c>
      <c r="AB21" s="57">
        <v>0.0</v>
      </c>
      <c r="AC21" s="57">
        <v>0.0</v>
      </c>
      <c r="AD21" s="57">
        <v>26.6976045447</v>
      </c>
      <c r="AE21" s="83">
        <v>1.4915061740000001E-5</v>
      </c>
      <c r="AF21" s="59">
        <v>14.91506174</v>
      </c>
      <c r="AG21" s="84">
        <v>1.0E-6</v>
      </c>
      <c r="AH21" s="57">
        <v>0.869966906237</v>
      </c>
      <c r="AI21" s="57">
        <v>0.0</v>
      </c>
      <c r="AJ21" s="57">
        <v>0.0</v>
      </c>
      <c r="AK21" s="57">
        <v>0.869966906237</v>
      </c>
      <c r="AL21" s="29" t="s">
        <v>123</v>
      </c>
      <c r="AM21" s="29" t="s">
        <v>123</v>
      </c>
      <c r="AN21" s="29" t="s">
        <v>123</v>
      </c>
      <c r="AO21" s="29" t="s">
        <v>123</v>
      </c>
      <c r="AP21" s="29" t="s">
        <v>123</v>
      </c>
      <c r="AQ21" s="17">
        <v>3500.0</v>
      </c>
      <c r="AR21" s="40" t="s">
        <v>177</v>
      </c>
      <c r="AS21" s="31" t="s">
        <v>178</v>
      </c>
      <c r="AT21" s="31" t="s">
        <v>179</v>
      </c>
      <c r="AU21" s="32" t="s">
        <v>180</v>
      </c>
      <c r="AV21" s="32" t="s">
        <v>181</v>
      </c>
      <c r="AW21" s="32" t="s">
        <v>123</v>
      </c>
    </row>
    <row r="22">
      <c r="A22" s="33">
        <v>18.0</v>
      </c>
      <c r="B22" s="34" t="s">
        <v>182</v>
      </c>
      <c r="C22" s="47"/>
      <c r="D22" s="53" t="s">
        <v>122</v>
      </c>
      <c r="E22" s="15">
        <v>4.0</v>
      </c>
      <c r="F22" s="66">
        <v>6.0E-4</v>
      </c>
      <c r="G22" s="17">
        <v>2.0</v>
      </c>
      <c r="H22" s="70">
        <v>14.0</v>
      </c>
      <c r="I22" s="18">
        <v>150.0</v>
      </c>
      <c r="J22" s="19" t="s">
        <v>143</v>
      </c>
      <c r="K22" s="67">
        <f>10/100000</f>
        <v>0.0001</v>
      </c>
      <c r="L22" s="20">
        <v>1120000.0</v>
      </c>
      <c r="M22" s="20">
        <v>2790.0</v>
      </c>
      <c r="N22" s="21">
        <v>0.24910714285714283</v>
      </c>
      <c r="O22" s="22" t="s">
        <v>123</v>
      </c>
      <c r="P22" s="22" t="s">
        <v>123</v>
      </c>
      <c r="Q22" s="23">
        <v>1.4301</v>
      </c>
      <c r="R22" s="20" t="s">
        <v>123</v>
      </c>
      <c r="S22" s="20">
        <v>1.8666666666666667E9</v>
      </c>
      <c r="T22" s="15" t="s">
        <v>160</v>
      </c>
      <c r="U22" s="24">
        <v>18.0</v>
      </c>
      <c r="V22" s="31">
        <v>10.0</v>
      </c>
      <c r="W22" s="25" t="s">
        <v>130</v>
      </c>
      <c r="X22" s="14">
        <f>average(3,6)</f>
        <v>4.5</v>
      </c>
      <c r="Y22" s="39">
        <v>43254.0</v>
      </c>
      <c r="Z22" s="17" t="s">
        <v>123</v>
      </c>
      <c r="AA22" s="17" t="s">
        <v>123</v>
      </c>
      <c r="AB22" s="17" t="s">
        <v>123</v>
      </c>
      <c r="AC22" s="17" t="s">
        <v>123</v>
      </c>
      <c r="AD22" s="17" t="s">
        <v>123</v>
      </c>
      <c r="AE22" s="28" t="s">
        <v>123</v>
      </c>
      <c r="AF22" s="28" t="s">
        <v>123</v>
      </c>
      <c r="AG22" s="17" t="s">
        <v>123</v>
      </c>
      <c r="AH22" s="17" t="s">
        <v>123</v>
      </c>
      <c r="AI22" s="17" t="s">
        <v>123</v>
      </c>
      <c r="AJ22" s="17" t="s">
        <v>123</v>
      </c>
      <c r="AK22" s="17" t="s">
        <v>123</v>
      </c>
      <c r="AL22" s="17" t="s">
        <v>123</v>
      </c>
      <c r="AM22" s="17" t="s">
        <v>123</v>
      </c>
      <c r="AN22" s="17" t="s">
        <v>123</v>
      </c>
      <c r="AO22" s="17" t="s">
        <v>123</v>
      </c>
      <c r="AP22" s="17" t="s">
        <v>123</v>
      </c>
      <c r="AQ22" s="17">
        <f>2700/(2013-2008)</f>
        <v>540</v>
      </c>
      <c r="AR22" s="42" t="s">
        <v>183</v>
      </c>
      <c r="AS22" s="31" t="s">
        <v>162</v>
      </c>
      <c r="AT22" s="31" t="s">
        <v>123</v>
      </c>
      <c r="AU22" s="32" t="s">
        <v>184</v>
      </c>
      <c r="AV22" s="32" t="s">
        <v>123</v>
      </c>
      <c r="AW22" s="52" t="s">
        <v>123</v>
      </c>
    </row>
    <row r="23">
      <c r="A23" s="33">
        <v>19.0</v>
      </c>
      <c r="B23" s="34" t="s">
        <v>185</v>
      </c>
      <c r="C23" s="47"/>
      <c r="D23" s="14" t="s">
        <v>122</v>
      </c>
      <c r="E23" s="15">
        <v>2.1</v>
      </c>
      <c r="F23" s="36">
        <v>0.36</v>
      </c>
      <c r="G23" s="17">
        <v>3.0</v>
      </c>
      <c r="H23" s="18">
        <v>8.0</v>
      </c>
      <c r="I23" s="70">
        <v>13.5</v>
      </c>
      <c r="J23" s="37" t="s">
        <v>129</v>
      </c>
      <c r="K23" s="24" t="s">
        <v>123</v>
      </c>
      <c r="L23" s="20">
        <v>872000.0</v>
      </c>
      <c r="M23" s="20">
        <v>4210.0</v>
      </c>
      <c r="N23" s="21">
        <v>0.4827981651376147</v>
      </c>
      <c r="O23" s="41" t="s">
        <v>123</v>
      </c>
      <c r="P23" s="22" t="s">
        <v>123</v>
      </c>
      <c r="Q23" s="23">
        <v>0.4988</v>
      </c>
      <c r="R23" s="20">
        <v>21050.0</v>
      </c>
      <c r="S23" s="20">
        <v>2422222.2222222225</v>
      </c>
      <c r="T23" s="19" t="s">
        <v>125</v>
      </c>
      <c r="U23" s="24" t="s">
        <v>123</v>
      </c>
      <c r="V23" s="24" t="s">
        <v>123</v>
      </c>
      <c r="W23" s="24" t="s">
        <v>123</v>
      </c>
      <c r="X23" s="50">
        <f>average(7,28)</f>
        <v>17.5</v>
      </c>
      <c r="Y23" s="24" t="s">
        <v>186</v>
      </c>
      <c r="Z23" s="27">
        <v>0.2</v>
      </c>
      <c r="AA23" s="17">
        <v>175000.0</v>
      </c>
      <c r="AB23" s="17">
        <v>29.0</v>
      </c>
      <c r="AC23" s="17">
        <v>3667.0</v>
      </c>
      <c r="AD23" s="17" t="s">
        <v>123</v>
      </c>
      <c r="AE23" s="28" t="s">
        <v>123</v>
      </c>
      <c r="AF23" s="28" t="s">
        <v>123</v>
      </c>
      <c r="AG23" s="17" t="s">
        <v>123</v>
      </c>
      <c r="AH23" s="17" t="s">
        <v>123</v>
      </c>
      <c r="AI23" s="17" t="s">
        <v>123</v>
      </c>
      <c r="AJ23" s="17" t="s">
        <v>123</v>
      </c>
      <c r="AK23" s="17" t="s">
        <v>123</v>
      </c>
      <c r="AL23" s="17" t="s">
        <v>123</v>
      </c>
      <c r="AM23" s="17" t="s">
        <v>123</v>
      </c>
      <c r="AN23" s="17">
        <v>13.0</v>
      </c>
      <c r="AO23" s="17" t="s">
        <v>123</v>
      </c>
      <c r="AP23" s="17" t="s">
        <v>123</v>
      </c>
      <c r="AQ23" s="17" t="s">
        <v>123</v>
      </c>
      <c r="AR23" s="40" t="s">
        <v>123</v>
      </c>
      <c r="AS23" s="31" t="s">
        <v>123</v>
      </c>
      <c r="AT23" s="31" t="s">
        <v>187</v>
      </c>
      <c r="AU23" s="43" t="s">
        <v>123</v>
      </c>
      <c r="AV23" s="32" t="s">
        <v>123</v>
      </c>
      <c r="AW23" s="52" t="s">
        <v>123</v>
      </c>
    </row>
    <row r="24">
      <c r="A24" s="33">
        <v>20.0</v>
      </c>
      <c r="B24" s="12" t="s">
        <v>188</v>
      </c>
      <c r="C24" s="47"/>
      <c r="D24" s="14" t="s">
        <v>168</v>
      </c>
      <c r="E24" s="15">
        <v>1.9</v>
      </c>
      <c r="F24" s="19" t="s">
        <v>123</v>
      </c>
      <c r="G24" s="17" t="s">
        <v>123</v>
      </c>
      <c r="H24" s="18" t="s">
        <v>123</v>
      </c>
      <c r="I24" s="18" t="s">
        <v>123</v>
      </c>
      <c r="J24" s="19" t="s">
        <v>123</v>
      </c>
      <c r="K24" s="14" t="s">
        <v>123</v>
      </c>
      <c r="L24" s="20">
        <v>121000.0</v>
      </c>
      <c r="M24" s="20">
        <v>26.0</v>
      </c>
      <c r="N24" s="21">
        <v>0.021487603305785124</v>
      </c>
      <c r="O24" s="62">
        <v>0.009285714285714286</v>
      </c>
      <c r="P24" s="20">
        <v>42.84702549575071</v>
      </c>
      <c r="Q24" s="23">
        <v>73.0769</v>
      </c>
      <c r="R24" s="20" t="s">
        <v>123</v>
      </c>
      <c r="S24" s="20" t="s">
        <v>123</v>
      </c>
      <c r="T24" s="19" t="s">
        <v>138</v>
      </c>
      <c r="U24" s="24">
        <v>1.0</v>
      </c>
      <c r="V24" s="24">
        <v>1.0</v>
      </c>
      <c r="W24" s="25" t="s">
        <v>130</v>
      </c>
      <c r="X24" s="14">
        <v>368.5</v>
      </c>
      <c r="Y24" s="24" t="s">
        <v>189</v>
      </c>
      <c r="Z24" s="17" t="s">
        <v>123</v>
      </c>
      <c r="AA24" s="17" t="s">
        <v>123</v>
      </c>
      <c r="AB24" s="17" t="s">
        <v>123</v>
      </c>
      <c r="AC24" s="17" t="s">
        <v>123</v>
      </c>
      <c r="AD24" s="17" t="s">
        <v>123</v>
      </c>
      <c r="AE24" s="59">
        <v>1500.0</v>
      </c>
      <c r="AF24" s="28">
        <v>1.5E9</v>
      </c>
      <c r="AG24" s="51">
        <v>5.2</v>
      </c>
      <c r="AH24" s="17">
        <v>5180000.0</v>
      </c>
      <c r="AI24" s="17" t="s">
        <v>123</v>
      </c>
      <c r="AJ24" s="17" t="s">
        <v>123</v>
      </c>
      <c r="AK24" s="17" t="s">
        <v>123</v>
      </c>
      <c r="AL24" s="17">
        <v>2800.0</v>
      </c>
      <c r="AM24" s="17">
        <v>2824.0</v>
      </c>
      <c r="AN24" s="17" t="s">
        <v>123</v>
      </c>
      <c r="AO24" s="17" t="s">
        <v>123</v>
      </c>
      <c r="AP24" s="17" t="s">
        <v>123</v>
      </c>
      <c r="AQ24" s="17" t="s">
        <v>123</v>
      </c>
      <c r="AR24" s="40" t="s">
        <v>123</v>
      </c>
      <c r="AS24" s="31" t="s">
        <v>123</v>
      </c>
      <c r="AT24" s="31" t="s">
        <v>123</v>
      </c>
      <c r="AU24" s="43" t="s">
        <v>123</v>
      </c>
      <c r="AV24" s="32" t="s">
        <v>123</v>
      </c>
      <c r="AW24" s="32" t="s">
        <v>123</v>
      </c>
    </row>
    <row r="25">
      <c r="A25" s="33">
        <v>21.0</v>
      </c>
      <c r="B25" s="34" t="s">
        <v>190</v>
      </c>
      <c r="C25" s="69" t="s">
        <v>191</v>
      </c>
      <c r="D25" s="14" t="s">
        <v>122</v>
      </c>
      <c r="E25" s="15">
        <v>2.0</v>
      </c>
      <c r="F25" s="66">
        <v>8.2E-5</v>
      </c>
      <c r="G25" s="17">
        <v>2.0</v>
      </c>
      <c r="H25" s="18">
        <v>60.0</v>
      </c>
      <c r="I25" s="18">
        <v>365.0</v>
      </c>
      <c r="J25" s="37" t="s">
        <v>143</v>
      </c>
      <c r="K25" s="85">
        <v>2.7E-5</v>
      </c>
      <c r="L25" s="20">
        <v>4820000.0</v>
      </c>
      <c r="M25" s="20">
        <v>19400.0</v>
      </c>
      <c r="N25" s="21">
        <v>0.4024896265560166</v>
      </c>
      <c r="O25" s="62">
        <v>3.730769230769231</v>
      </c>
      <c r="P25" s="20">
        <v>918.2115399914264</v>
      </c>
      <c r="Q25" s="23">
        <v>0.1031</v>
      </c>
      <c r="R25" s="20">
        <v>121.25</v>
      </c>
      <c r="S25" s="20">
        <v>5.878048780487805E10</v>
      </c>
      <c r="T25" s="19" t="s">
        <v>138</v>
      </c>
      <c r="U25" s="24">
        <v>10.0</v>
      </c>
      <c r="V25" s="31">
        <v>10.0</v>
      </c>
      <c r="W25" s="25" t="s">
        <v>130</v>
      </c>
      <c r="X25" s="14">
        <v>30.0</v>
      </c>
      <c r="Y25" s="24" t="s">
        <v>192</v>
      </c>
      <c r="Z25" s="17">
        <v>160.0</v>
      </c>
      <c r="AA25" s="57">
        <v>1.59515772123E8</v>
      </c>
      <c r="AB25" s="57">
        <v>629671.681534</v>
      </c>
      <c r="AC25" s="57">
        <v>1694948.137347</v>
      </c>
      <c r="AD25" s="57">
        <v>2.0917488772637717E7</v>
      </c>
      <c r="AE25" s="59">
        <v>12.27044402</v>
      </c>
      <c r="AF25" s="59">
        <v>1.227044402E7</v>
      </c>
      <c r="AG25" s="51">
        <v>0.5</v>
      </c>
      <c r="AH25" s="57">
        <v>450658.879811</v>
      </c>
      <c r="AI25" s="57">
        <v>3817.79346392</v>
      </c>
      <c r="AJ25" s="57">
        <v>6410.812459425</v>
      </c>
      <c r="AK25" s="57">
        <v>57957.811067942705</v>
      </c>
      <c r="AL25" s="29">
        <v>5200.0</v>
      </c>
      <c r="AM25" s="57">
        <v>5249.33502801</v>
      </c>
      <c r="AN25" s="57">
        <v>70.0371022986</v>
      </c>
      <c r="AO25" s="57">
        <v>104.655944031</v>
      </c>
      <c r="AP25" s="57">
        <v>629.3798355426679</v>
      </c>
      <c r="AQ25" s="29" t="s">
        <v>123</v>
      </c>
      <c r="AR25" s="30" t="s">
        <v>123</v>
      </c>
      <c r="AS25" s="31" t="s">
        <v>193</v>
      </c>
      <c r="AT25" s="31" t="s">
        <v>194</v>
      </c>
      <c r="AU25" s="32" t="s">
        <v>180</v>
      </c>
      <c r="AV25" s="32" t="s">
        <v>123</v>
      </c>
      <c r="AW25" s="32" t="s">
        <v>123</v>
      </c>
    </row>
    <row r="26">
      <c r="A26" s="33">
        <v>22.0</v>
      </c>
      <c r="B26" s="34" t="s">
        <v>195</v>
      </c>
      <c r="C26" s="60"/>
      <c r="D26" s="53" t="s">
        <v>122</v>
      </c>
      <c r="E26" s="15">
        <v>5.0</v>
      </c>
      <c r="F26" s="36">
        <v>0.001105</v>
      </c>
      <c r="G26" s="17">
        <v>2.0</v>
      </c>
      <c r="H26" s="70">
        <v>170.0</v>
      </c>
      <c r="I26" s="18" t="s">
        <v>123</v>
      </c>
      <c r="J26" s="37" t="s">
        <v>149</v>
      </c>
      <c r="K26" s="49">
        <v>1.11E-4</v>
      </c>
      <c r="L26" s="20">
        <v>1.33E7</v>
      </c>
      <c r="M26" s="20">
        <v>14000.0</v>
      </c>
      <c r="N26" s="21">
        <v>0.10526315789473684</v>
      </c>
      <c r="O26" s="62">
        <v>0.14</v>
      </c>
      <c r="P26" s="20">
        <v>132.63062977453967</v>
      </c>
      <c r="Q26" s="23">
        <v>0.3571</v>
      </c>
      <c r="R26" s="20">
        <v>117.6470588235294</v>
      </c>
      <c r="S26" s="20">
        <v>1.2036199095022623E10</v>
      </c>
      <c r="T26" s="15" t="s">
        <v>160</v>
      </c>
      <c r="U26" s="24">
        <v>10.0</v>
      </c>
      <c r="V26" s="24">
        <v>10.0</v>
      </c>
      <c r="W26" s="24" t="s">
        <v>196</v>
      </c>
      <c r="X26" s="14">
        <v>75.0</v>
      </c>
      <c r="Y26" s="24" t="s">
        <v>197</v>
      </c>
      <c r="Z26" s="17">
        <v>119.0</v>
      </c>
      <c r="AA26" s="57">
        <v>1.18976405352E8</v>
      </c>
      <c r="AB26" s="57">
        <v>492757.682317</v>
      </c>
      <c r="AC26" s="57">
        <v>1415300.5657580001</v>
      </c>
      <c r="AD26" s="57">
        <v>3.24995248270743E7</v>
      </c>
      <c r="AE26" s="59">
        <v>468.43472330000003</v>
      </c>
      <c r="AF26" s="59">
        <v>4.684347233E8</v>
      </c>
      <c r="AG26" s="51">
        <v>3.8</v>
      </c>
      <c r="AH26" s="57">
        <v>3823833.92913</v>
      </c>
      <c r="AI26" s="57">
        <v>25080.1364411</v>
      </c>
      <c r="AJ26" s="57">
        <v>42894.31311202</v>
      </c>
      <c r="AK26" s="57">
        <v>826573.0032374859</v>
      </c>
      <c r="AL26" s="29">
        <v>100000.0</v>
      </c>
      <c r="AM26" s="57">
        <v>100278.495417</v>
      </c>
      <c r="AN26" s="57">
        <v>829.646650843</v>
      </c>
      <c r="AO26" s="57">
        <v>1530.495777829</v>
      </c>
      <c r="AP26" s="57">
        <v>18471.286880342803</v>
      </c>
      <c r="AQ26" s="29" t="s">
        <v>123</v>
      </c>
      <c r="AR26" s="30" t="s">
        <v>123</v>
      </c>
      <c r="AS26" s="31" t="s">
        <v>123</v>
      </c>
      <c r="AT26" s="31" t="s">
        <v>123</v>
      </c>
      <c r="AU26" s="43" t="s">
        <v>123</v>
      </c>
      <c r="AV26" s="32" t="s">
        <v>123</v>
      </c>
      <c r="AW26" s="32" t="s">
        <v>123</v>
      </c>
    </row>
    <row r="27">
      <c r="A27" s="33">
        <v>23.0</v>
      </c>
      <c r="B27" s="34" t="s">
        <v>198</v>
      </c>
      <c r="C27" s="35" t="s">
        <v>199</v>
      </c>
      <c r="D27" s="53" t="s">
        <v>122</v>
      </c>
      <c r="E27" s="15">
        <v>6.0</v>
      </c>
      <c r="F27" s="36">
        <v>0.021</v>
      </c>
      <c r="G27" s="17">
        <v>3.0</v>
      </c>
      <c r="H27" s="18">
        <v>170.0</v>
      </c>
      <c r="I27" s="18" t="s">
        <v>123</v>
      </c>
      <c r="J27" s="19" t="s">
        <v>124</v>
      </c>
      <c r="K27" s="14" t="s">
        <v>123</v>
      </c>
      <c r="L27" s="20">
        <v>5.84E7</v>
      </c>
      <c r="M27" s="20">
        <v>7300000.0</v>
      </c>
      <c r="N27" s="62">
        <v>12.5</v>
      </c>
      <c r="O27" s="62">
        <v>7.087378640776699</v>
      </c>
      <c r="P27" s="20">
        <v>56.49329962371928</v>
      </c>
      <c r="Q27" s="23">
        <v>8.0E-4</v>
      </c>
      <c r="R27" s="20">
        <v>3842105.263157895</v>
      </c>
      <c r="S27" s="20">
        <v>2.7809523809523807E9</v>
      </c>
      <c r="T27" s="19" t="s">
        <v>160</v>
      </c>
      <c r="U27" s="25">
        <v>1.0</v>
      </c>
      <c r="V27" s="25">
        <v>1.0</v>
      </c>
      <c r="W27" s="25" t="s">
        <v>130</v>
      </c>
      <c r="X27" s="53">
        <v>25.5</v>
      </c>
      <c r="Y27" s="25" t="s">
        <v>200</v>
      </c>
      <c r="Z27" s="27">
        <v>1.9</v>
      </c>
      <c r="AA27" s="57">
        <v>1865245.05407</v>
      </c>
      <c r="AB27" s="57">
        <v>45611.1403188</v>
      </c>
      <c r="AC27" s="57">
        <v>95441.8069675</v>
      </c>
      <c r="AD27" s="57">
        <v>1326556.604087593</v>
      </c>
      <c r="AE27" s="59">
        <v>36.21303017</v>
      </c>
      <c r="AF27" s="59">
        <v>3.621303017E7</v>
      </c>
      <c r="AG27" s="29">
        <v>58.0</v>
      </c>
      <c r="AH27" s="57">
        <v>5.75753916958E7</v>
      </c>
      <c r="AI27" s="57">
        <v>418836.015025</v>
      </c>
      <c r="AJ27" s="57">
        <v>1592007.5425648</v>
      </c>
      <c r="AK27" s="57">
        <v>4.456439060668844E7</v>
      </c>
      <c r="AL27" s="29">
        <v>1030000.0</v>
      </c>
      <c r="AM27" s="57">
        <v>1033750.91186</v>
      </c>
      <c r="AN27" s="57">
        <v>7116.4979833</v>
      </c>
      <c r="AO27" s="57">
        <v>28715.89003023</v>
      </c>
      <c r="AP27" s="57">
        <v>786095.8070768492</v>
      </c>
      <c r="AQ27" s="29">
        <v>1900000.0</v>
      </c>
      <c r="AR27" s="30" t="s">
        <v>201</v>
      </c>
      <c r="AS27" s="31" t="s">
        <v>123</v>
      </c>
      <c r="AT27" s="31" t="s">
        <v>123</v>
      </c>
      <c r="AU27" s="43" t="s">
        <v>123</v>
      </c>
      <c r="AV27" s="32" t="s">
        <v>123</v>
      </c>
      <c r="AW27" s="52" t="s">
        <v>123</v>
      </c>
    </row>
    <row r="28">
      <c r="A28" s="33">
        <v>24.0</v>
      </c>
      <c r="B28" s="34" t="s">
        <v>202</v>
      </c>
      <c r="C28" s="35" t="s">
        <v>203</v>
      </c>
      <c r="D28" s="53" t="s">
        <v>122</v>
      </c>
      <c r="E28" s="15">
        <v>6.0</v>
      </c>
      <c r="F28" s="36">
        <v>0.8</v>
      </c>
      <c r="G28" s="17">
        <v>3.0</v>
      </c>
      <c r="H28" s="18">
        <v>170.0</v>
      </c>
      <c r="I28" s="18" t="s">
        <v>123</v>
      </c>
      <c r="J28" s="37" t="s">
        <v>136</v>
      </c>
      <c r="K28" s="24" t="s">
        <v>123</v>
      </c>
      <c r="L28" s="20">
        <v>5.84E7</v>
      </c>
      <c r="M28" s="20">
        <v>7300000.0</v>
      </c>
      <c r="N28" s="62">
        <v>12.5</v>
      </c>
      <c r="O28" s="62">
        <v>7.087378640776699</v>
      </c>
      <c r="P28" s="20">
        <v>56.49329962371928</v>
      </c>
      <c r="Q28" s="23">
        <v>8.0E-4</v>
      </c>
      <c r="R28" s="20">
        <v>3842105.263157895</v>
      </c>
      <c r="S28" s="20">
        <v>7.3E7</v>
      </c>
      <c r="T28" s="19" t="s">
        <v>160</v>
      </c>
      <c r="U28" s="25">
        <v>1.0</v>
      </c>
      <c r="V28" s="25">
        <v>1.0</v>
      </c>
      <c r="W28" s="25" t="s">
        <v>130</v>
      </c>
      <c r="X28" s="53">
        <v>25.5</v>
      </c>
      <c r="Y28" s="25" t="s">
        <v>200</v>
      </c>
      <c r="Z28" s="27">
        <v>1.9</v>
      </c>
      <c r="AA28" s="57">
        <v>1865245.05407</v>
      </c>
      <c r="AB28" s="57">
        <v>45611.1403188</v>
      </c>
      <c r="AC28" s="57">
        <v>95441.8069675</v>
      </c>
      <c r="AD28" s="57">
        <v>1326556.604087593</v>
      </c>
      <c r="AE28" s="59">
        <v>36.21303017</v>
      </c>
      <c r="AF28" s="59">
        <v>3.621303017E7</v>
      </c>
      <c r="AG28" s="29">
        <v>58.0</v>
      </c>
      <c r="AH28" s="57">
        <v>5.75753916958E7</v>
      </c>
      <c r="AI28" s="57">
        <v>418836.015025</v>
      </c>
      <c r="AJ28" s="57">
        <v>1592007.5425648</v>
      </c>
      <c r="AK28" s="57">
        <v>4.456439060668844E7</v>
      </c>
      <c r="AL28" s="29">
        <v>1030000.0</v>
      </c>
      <c r="AM28" s="57">
        <v>1033750.91186</v>
      </c>
      <c r="AN28" s="57">
        <v>7116.4979833</v>
      </c>
      <c r="AO28" s="57">
        <v>28715.89003023</v>
      </c>
      <c r="AP28" s="57">
        <v>786095.8070768492</v>
      </c>
      <c r="AQ28" s="29">
        <v>1900000.0</v>
      </c>
      <c r="AR28" s="30" t="s">
        <v>201</v>
      </c>
      <c r="AS28" s="31" t="s">
        <v>123</v>
      </c>
      <c r="AT28" s="31" t="s">
        <v>123</v>
      </c>
      <c r="AU28" s="43" t="s">
        <v>123</v>
      </c>
      <c r="AV28" s="32" t="s">
        <v>123</v>
      </c>
      <c r="AW28" s="32" t="s">
        <v>123</v>
      </c>
    </row>
    <row r="29">
      <c r="A29" s="33">
        <v>25.0</v>
      </c>
      <c r="B29" s="34" t="s">
        <v>204</v>
      </c>
      <c r="C29" s="47"/>
      <c r="D29" s="14" t="s">
        <v>122</v>
      </c>
      <c r="E29" s="15">
        <v>1.2</v>
      </c>
      <c r="F29" s="36">
        <v>0.6</v>
      </c>
      <c r="G29" s="86">
        <v>43161.0</v>
      </c>
      <c r="H29" s="18">
        <v>2.0</v>
      </c>
      <c r="I29" s="18">
        <v>35.0</v>
      </c>
      <c r="J29" s="37" t="s">
        <v>133</v>
      </c>
      <c r="K29" s="38">
        <v>0.487</v>
      </c>
      <c r="L29" s="20">
        <v>537000.0</v>
      </c>
      <c r="M29" s="20">
        <v>189000.0</v>
      </c>
      <c r="N29" s="62">
        <v>35.19553072625698</v>
      </c>
      <c r="O29" s="20">
        <v>10500.0</v>
      </c>
      <c r="P29" s="20">
        <v>29833.333333333332</v>
      </c>
      <c r="Q29" s="23">
        <v>0.0063</v>
      </c>
      <c r="R29" s="20">
        <v>9.45E7</v>
      </c>
      <c r="S29" s="20">
        <v>895000.0</v>
      </c>
      <c r="T29" s="19" t="s">
        <v>125</v>
      </c>
      <c r="U29" s="24" t="s">
        <v>123</v>
      </c>
      <c r="V29" s="25" t="s">
        <v>123</v>
      </c>
      <c r="W29" s="24" t="s">
        <v>123</v>
      </c>
      <c r="X29" s="14">
        <v>2.5</v>
      </c>
      <c r="Y29" s="39">
        <v>43161.0</v>
      </c>
      <c r="Z29" s="71">
        <v>0.002</v>
      </c>
      <c r="AA29" s="17">
        <v>2000.0</v>
      </c>
      <c r="AB29" s="17">
        <v>13.0</v>
      </c>
      <c r="AC29" s="17" t="s">
        <v>123</v>
      </c>
      <c r="AD29" s="17" t="s">
        <v>123</v>
      </c>
      <c r="AE29" s="28" t="s">
        <v>123</v>
      </c>
      <c r="AF29" s="28" t="s">
        <v>123</v>
      </c>
      <c r="AG29" s="17" t="s">
        <v>123</v>
      </c>
      <c r="AH29" s="17" t="s">
        <v>123</v>
      </c>
      <c r="AI29" s="17" t="s">
        <v>123</v>
      </c>
      <c r="AJ29" s="17" t="s">
        <v>123</v>
      </c>
      <c r="AK29" s="17" t="s">
        <v>123</v>
      </c>
      <c r="AL29" s="17">
        <v>18.0</v>
      </c>
      <c r="AM29" s="17">
        <v>18.0</v>
      </c>
      <c r="AN29" s="17">
        <v>0.0</v>
      </c>
      <c r="AO29" s="17" t="s">
        <v>123</v>
      </c>
      <c r="AP29" s="17">
        <v>3.0</v>
      </c>
      <c r="AQ29" s="17">
        <v>79.0</v>
      </c>
      <c r="AR29" s="40" t="s">
        <v>205</v>
      </c>
      <c r="AS29" s="31" t="s">
        <v>206</v>
      </c>
      <c r="AT29" s="31" t="s">
        <v>123</v>
      </c>
      <c r="AU29" s="43" t="s">
        <v>207</v>
      </c>
      <c r="AV29" s="32" t="s">
        <v>208</v>
      </c>
      <c r="AW29" s="32" t="s">
        <v>123</v>
      </c>
    </row>
    <row r="30">
      <c r="A30" s="33">
        <v>26.0</v>
      </c>
      <c r="B30" s="34" t="s">
        <v>209</v>
      </c>
      <c r="C30" s="47"/>
      <c r="D30" s="14" t="s">
        <v>122</v>
      </c>
      <c r="E30" s="15">
        <v>1.0</v>
      </c>
      <c r="F30" s="36">
        <v>0.001</v>
      </c>
      <c r="G30" s="17">
        <v>2.0</v>
      </c>
      <c r="H30" s="18">
        <v>1.0</v>
      </c>
      <c r="I30" s="18">
        <v>2.0</v>
      </c>
      <c r="J30" s="37" t="s">
        <v>149</v>
      </c>
      <c r="K30" s="49">
        <f>10/100000</f>
        <v>0.0001</v>
      </c>
      <c r="L30" s="20">
        <v>810000.0</v>
      </c>
      <c r="M30" s="20">
        <v>9300.0</v>
      </c>
      <c r="N30" s="62">
        <v>1.1481481481481481</v>
      </c>
      <c r="O30" s="62">
        <v>0.01978723404255319</v>
      </c>
      <c r="P30" s="20">
        <v>1.7234042553191489</v>
      </c>
      <c r="Q30" s="23">
        <v>0.1075</v>
      </c>
      <c r="R30" s="20">
        <v>2325.0</v>
      </c>
      <c r="S30" s="20">
        <v>8.1E8</v>
      </c>
      <c r="T30" s="19" t="s">
        <v>125</v>
      </c>
      <c r="U30" s="24">
        <v>790.0</v>
      </c>
      <c r="V30" s="31">
        <v>1000.0</v>
      </c>
      <c r="W30" s="25" t="s">
        <v>130</v>
      </c>
      <c r="X30" s="14">
        <v>2.0</v>
      </c>
      <c r="Y30" s="39">
        <v>43160.0</v>
      </c>
      <c r="Z30" s="27">
        <v>4.0</v>
      </c>
      <c r="AA30" s="17">
        <v>4000000.0</v>
      </c>
      <c r="AB30" s="17" t="s">
        <v>123</v>
      </c>
      <c r="AC30" s="17" t="s">
        <v>123</v>
      </c>
      <c r="AD30" s="17" t="s">
        <v>123</v>
      </c>
      <c r="AE30" s="28" t="s">
        <v>123</v>
      </c>
      <c r="AF30" s="28" t="s">
        <v>123</v>
      </c>
      <c r="AG30" s="17" t="s">
        <v>123</v>
      </c>
      <c r="AH30" s="17" t="s">
        <v>123</v>
      </c>
      <c r="AI30" s="17" t="s">
        <v>123</v>
      </c>
      <c r="AJ30" s="17" t="s">
        <v>123</v>
      </c>
      <c r="AK30" s="17" t="s">
        <v>123</v>
      </c>
      <c r="AL30" s="17">
        <v>470000.0</v>
      </c>
      <c r="AM30" s="17">
        <f>average(290000,650000)</f>
        <v>470000</v>
      </c>
      <c r="AN30" s="17">
        <v>26000.0</v>
      </c>
      <c r="AO30" s="17" t="s">
        <v>123</v>
      </c>
      <c r="AP30" s="17" t="s">
        <v>123</v>
      </c>
      <c r="AQ30" s="17" t="s">
        <v>123</v>
      </c>
      <c r="AR30" s="40" t="s">
        <v>123</v>
      </c>
      <c r="AS30" s="31" t="s">
        <v>210</v>
      </c>
      <c r="AT30" s="31" t="s">
        <v>123</v>
      </c>
      <c r="AU30" s="43" t="s">
        <v>123</v>
      </c>
      <c r="AV30" s="32" t="s">
        <v>123</v>
      </c>
      <c r="AW30" s="52" t="s">
        <v>123</v>
      </c>
    </row>
    <row r="31">
      <c r="A31" s="33">
        <v>27.0</v>
      </c>
      <c r="B31" s="34" t="s">
        <v>211</v>
      </c>
      <c r="C31" s="47"/>
      <c r="D31" s="53" t="s">
        <v>122</v>
      </c>
      <c r="E31" s="15">
        <v>2.2</v>
      </c>
      <c r="F31" s="36">
        <v>0.025</v>
      </c>
      <c r="G31" s="17">
        <v>3.0</v>
      </c>
      <c r="H31" s="18" t="s">
        <v>123</v>
      </c>
      <c r="I31" s="18" t="s">
        <v>123</v>
      </c>
      <c r="J31" s="19" t="s">
        <v>124</v>
      </c>
      <c r="K31" s="14" t="s">
        <v>123</v>
      </c>
      <c r="L31" s="20">
        <v>597000.0</v>
      </c>
      <c r="M31" s="20">
        <v>12900.0</v>
      </c>
      <c r="N31" s="21">
        <v>2.1608040201005023</v>
      </c>
      <c r="O31" s="17" t="s">
        <v>123</v>
      </c>
      <c r="P31" s="21">
        <v>0.00796</v>
      </c>
      <c r="Q31" s="23">
        <v>0.1667</v>
      </c>
      <c r="R31" s="20" t="s">
        <v>123</v>
      </c>
      <c r="S31" s="20">
        <v>2.388E7</v>
      </c>
      <c r="T31" s="19" t="s">
        <v>125</v>
      </c>
      <c r="U31" s="24" t="s">
        <v>123</v>
      </c>
      <c r="V31" s="24" t="s">
        <v>123</v>
      </c>
      <c r="W31" s="24" t="s">
        <v>123</v>
      </c>
      <c r="X31" s="14">
        <v>2.0</v>
      </c>
      <c r="Y31" s="39">
        <v>43160.0</v>
      </c>
      <c r="Z31" s="17" t="s">
        <v>123</v>
      </c>
      <c r="AA31" s="17" t="s">
        <v>123</v>
      </c>
      <c r="AB31" s="17" t="s">
        <v>123</v>
      </c>
      <c r="AC31" s="17" t="s">
        <v>123</v>
      </c>
      <c r="AD31" s="17" t="s">
        <v>123</v>
      </c>
      <c r="AE31" s="28" t="s">
        <v>123</v>
      </c>
      <c r="AF31" s="28" t="s">
        <v>123</v>
      </c>
      <c r="AG31" s="17" t="s">
        <v>123</v>
      </c>
      <c r="AH31" s="17" t="s">
        <v>123</v>
      </c>
      <c r="AI31" s="17" t="s">
        <v>123</v>
      </c>
      <c r="AJ31" s="17" t="s">
        <v>123</v>
      </c>
      <c r="AK31" s="17" t="s">
        <v>123</v>
      </c>
      <c r="AL31" s="17" t="s">
        <v>123</v>
      </c>
      <c r="AM31" s="17" t="s">
        <v>123</v>
      </c>
      <c r="AN31" s="29" t="s">
        <v>123</v>
      </c>
      <c r="AO31" s="17" t="s">
        <v>123</v>
      </c>
      <c r="AP31" s="17" t="s">
        <v>123</v>
      </c>
      <c r="AQ31" s="17">
        <v>7.5E7</v>
      </c>
      <c r="AR31" s="40" t="s">
        <v>212</v>
      </c>
      <c r="AS31" s="31" t="s">
        <v>123</v>
      </c>
      <c r="AT31" s="31" t="s">
        <v>123</v>
      </c>
      <c r="AU31" s="43" t="s">
        <v>123</v>
      </c>
      <c r="AV31" s="32" t="s">
        <v>123</v>
      </c>
      <c r="AW31" s="32" t="s">
        <v>123</v>
      </c>
    </row>
    <row r="32">
      <c r="A32" s="33">
        <v>28.0</v>
      </c>
      <c r="B32" s="34" t="s">
        <v>213</v>
      </c>
      <c r="C32" s="47"/>
      <c r="D32" s="14" t="s">
        <v>122</v>
      </c>
      <c r="E32" s="15">
        <v>1.5</v>
      </c>
      <c r="F32" s="36">
        <v>0.002</v>
      </c>
      <c r="G32" s="17">
        <v>2.0</v>
      </c>
      <c r="H32" s="18">
        <v>0.4</v>
      </c>
      <c r="I32" s="18">
        <v>2.0</v>
      </c>
      <c r="J32" s="37" t="s">
        <v>149</v>
      </c>
      <c r="K32" s="24" t="s">
        <v>123</v>
      </c>
      <c r="L32" s="20">
        <v>6030000.0</v>
      </c>
      <c r="M32" s="20">
        <v>139000.0</v>
      </c>
      <c r="N32" s="62">
        <v>2.3051409618573797</v>
      </c>
      <c r="O32" s="80" t="s">
        <v>123</v>
      </c>
      <c r="P32" s="20">
        <v>16.75</v>
      </c>
      <c r="Q32" s="23">
        <v>0.0108</v>
      </c>
      <c r="R32" s="20" t="s">
        <v>123</v>
      </c>
      <c r="S32" s="20">
        <v>3.015E9</v>
      </c>
      <c r="T32" s="19" t="s">
        <v>125</v>
      </c>
      <c r="U32" s="24">
        <v>500.0</v>
      </c>
      <c r="V32" s="31">
        <v>1000.0</v>
      </c>
      <c r="W32" s="25" t="s">
        <v>130</v>
      </c>
      <c r="X32" s="14">
        <v>5.0</v>
      </c>
      <c r="Y32" s="39">
        <v>43255.0</v>
      </c>
      <c r="Z32" s="17" t="s">
        <v>123</v>
      </c>
      <c r="AA32" s="87" t="s">
        <v>123</v>
      </c>
      <c r="AB32" s="87" t="s">
        <v>123</v>
      </c>
      <c r="AC32" s="87" t="s">
        <v>123</v>
      </c>
      <c r="AD32" s="87" t="s">
        <v>123</v>
      </c>
      <c r="AE32" s="28" t="s">
        <v>123</v>
      </c>
      <c r="AF32" s="28" t="s">
        <v>123</v>
      </c>
      <c r="AG32" s="17" t="s">
        <v>123</v>
      </c>
      <c r="AH32" s="17" t="s">
        <v>123</v>
      </c>
      <c r="AI32" s="17" t="s">
        <v>123</v>
      </c>
      <c r="AJ32" s="17" t="s">
        <v>123</v>
      </c>
      <c r="AK32" s="17" t="s">
        <v>123</v>
      </c>
      <c r="AL32" s="17" t="s">
        <v>123</v>
      </c>
      <c r="AM32" s="17" t="s">
        <v>123</v>
      </c>
      <c r="AN32" s="17" t="s">
        <v>123</v>
      </c>
      <c r="AO32" s="17" t="s">
        <v>123</v>
      </c>
      <c r="AP32" s="17" t="s">
        <v>123</v>
      </c>
      <c r="AQ32" s="17">
        <v>360000.0</v>
      </c>
      <c r="AR32" s="40" t="s">
        <v>214</v>
      </c>
      <c r="AS32" s="31" t="s">
        <v>123</v>
      </c>
      <c r="AT32" s="31" t="s">
        <v>123</v>
      </c>
      <c r="AU32" s="43" t="s">
        <v>123</v>
      </c>
      <c r="AV32" s="32" t="s">
        <v>123</v>
      </c>
      <c r="AW32" s="52" t="s">
        <v>123</v>
      </c>
    </row>
    <row r="33">
      <c r="A33" s="33">
        <v>29.0</v>
      </c>
      <c r="B33" s="34" t="s">
        <v>215</v>
      </c>
      <c r="C33" s="35" t="s">
        <v>216</v>
      </c>
      <c r="D33" s="14" t="s">
        <v>168</v>
      </c>
      <c r="E33" s="15">
        <v>0.7</v>
      </c>
      <c r="F33" s="36">
        <v>0.01911</v>
      </c>
      <c r="G33" s="17">
        <v>2.0</v>
      </c>
      <c r="H33" s="18">
        <v>0.0</v>
      </c>
      <c r="I33" s="18">
        <v>35.0</v>
      </c>
      <c r="J33" s="19" t="s">
        <v>124</v>
      </c>
      <c r="K33" s="61">
        <v>0.013785</v>
      </c>
      <c r="L33" s="20">
        <v>2620000.0</v>
      </c>
      <c r="M33" s="20">
        <v>2840.0</v>
      </c>
      <c r="N33" s="21">
        <v>0.1083969465648855</v>
      </c>
      <c r="O33" s="62">
        <v>0.2072992700729927</v>
      </c>
      <c r="P33" s="20">
        <v>191.67985617031184</v>
      </c>
      <c r="Q33" s="23">
        <v>0.2465</v>
      </c>
      <c r="R33" s="20">
        <v>3550.0</v>
      </c>
      <c r="S33" s="20">
        <v>1.371009942438514E8</v>
      </c>
      <c r="T33" s="19" t="s">
        <v>150</v>
      </c>
      <c r="U33" s="25" t="s">
        <v>123</v>
      </c>
      <c r="V33" s="24" t="s">
        <v>123</v>
      </c>
      <c r="W33" s="24" t="s">
        <v>123</v>
      </c>
      <c r="X33" s="14">
        <v>35.0</v>
      </c>
      <c r="Y33" s="2" t="s">
        <v>217</v>
      </c>
      <c r="Z33" s="27">
        <v>0.8</v>
      </c>
      <c r="AA33" s="57">
        <v>798806.062817</v>
      </c>
      <c r="AB33" s="57">
        <v>5.01153945913</v>
      </c>
      <c r="AC33" s="57">
        <v>821.480548702</v>
      </c>
      <c r="AD33" s="57">
        <v>128404.35363469999</v>
      </c>
      <c r="AE33" s="58">
        <v>4.836550735</v>
      </c>
      <c r="AF33" s="59">
        <v>4836550.735</v>
      </c>
      <c r="AG33" s="51">
        <v>1.0</v>
      </c>
      <c r="AH33" s="57">
        <v>981054.64659</v>
      </c>
      <c r="AI33" s="57">
        <v>0.167894537096</v>
      </c>
      <c r="AJ33" s="57">
        <v>1107.438022129</v>
      </c>
      <c r="AK33" s="57">
        <v>288587.646124397</v>
      </c>
      <c r="AL33" s="29">
        <v>13700.0</v>
      </c>
      <c r="AM33" s="57">
        <v>13668.6246137</v>
      </c>
      <c r="AN33" s="57">
        <v>0.0</v>
      </c>
      <c r="AO33" s="57">
        <v>43.1677568729</v>
      </c>
      <c r="AP33" s="57">
        <v>6274.998715149791</v>
      </c>
      <c r="AQ33" s="29" t="s">
        <v>123</v>
      </c>
      <c r="AR33" s="30" t="s">
        <v>123</v>
      </c>
      <c r="AS33" s="31" t="s">
        <v>218</v>
      </c>
      <c r="AT33" s="31" t="s">
        <v>219</v>
      </c>
      <c r="AU33" s="43" t="s">
        <v>123</v>
      </c>
      <c r="AV33" s="32" t="s">
        <v>123</v>
      </c>
      <c r="AW33" s="32" t="s">
        <v>220</v>
      </c>
    </row>
    <row r="34">
      <c r="A34" s="33">
        <v>30.0</v>
      </c>
      <c r="B34" s="34" t="s">
        <v>221</v>
      </c>
      <c r="C34" s="35" t="s">
        <v>222</v>
      </c>
      <c r="D34" s="14" t="s">
        <v>168</v>
      </c>
      <c r="E34" s="15">
        <v>0.5</v>
      </c>
      <c r="F34" s="36">
        <v>0.95</v>
      </c>
      <c r="G34" s="17">
        <v>2.0</v>
      </c>
      <c r="H34" s="18">
        <v>0.0</v>
      </c>
      <c r="I34" s="18">
        <v>35.0</v>
      </c>
      <c r="J34" s="37" t="s">
        <v>136</v>
      </c>
      <c r="K34" s="24" t="s">
        <v>123</v>
      </c>
      <c r="L34" s="20">
        <v>2620000.0</v>
      </c>
      <c r="M34" s="20">
        <v>2840.0</v>
      </c>
      <c r="N34" s="21">
        <v>0.1083969465648855</v>
      </c>
      <c r="O34" s="62">
        <v>0.2072992700729927</v>
      </c>
      <c r="P34" s="20">
        <v>191.67985617031184</v>
      </c>
      <c r="Q34" s="23">
        <v>0.1761</v>
      </c>
      <c r="R34" s="20">
        <v>3550.0</v>
      </c>
      <c r="S34" s="20">
        <v>2757894.736842105</v>
      </c>
      <c r="T34" s="19" t="s">
        <v>150</v>
      </c>
      <c r="U34" s="24" t="s">
        <v>123</v>
      </c>
      <c r="V34" s="25" t="s">
        <v>123</v>
      </c>
      <c r="W34" s="24" t="s">
        <v>123</v>
      </c>
      <c r="X34" s="14">
        <v>120.0</v>
      </c>
      <c r="Y34" s="2" t="s">
        <v>223</v>
      </c>
      <c r="Z34" s="27">
        <v>0.8</v>
      </c>
      <c r="AA34" s="57">
        <v>798806.062817</v>
      </c>
      <c r="AB34" s="57">
        <v>5.01153945913</v>
      </c>
      <c r="AC34" s="57">
        <v>821.480548702</v>
      </c>
      <c r="AD34" s="57">
        <v>128404.35363469999</v>
      </c>
      <c r="AE34" s="88">
        <v>0.03006699721</v>
      </c>
      <c r="AF34" s="59">
        <v>30066.99721</v>
      </c>
      <c r="AG34" s="51">
        <v>1.0</v>
      </c>
      <c r="AH34" s="57">
        <v>981054.64659</v>
      </c>
      <c r="AI34" s="57">
        <v>0.167894537096</v>
      </c>
      <c r="AJ34" s="57">
        <v>1107.438022129</v>
      </c>
      <c r="AK34" s="57">
        <v>288587.646124397</v>
      </c>
      <c r="AL34" s="29">
        <v>13700.0</v>
      </c>
      <c r="AM34" s="57">
        <v>13668.6246137</v>
      </c>
      <c r="AN34" s="57">
        <v>0.0</v>
      </c>
      <c r="AO34" s="57">
        <v>43.1677568729</v>
      </c>
      <c r="AP34" s="57">
        <v>6274.998715149791</v>
      </c>
      <c r="AQ34" s="29" t="s">
        <v>123</v>
      </c>
      <c r="AR34" s="30" t="s">
        <v>123</v>
      </c>
      <c r="AS34" s="31" t="s">
        <v>218</v>
      </c>
      <c r="AT34" s="31" t="s">
        <v>224</v>
      </c>
      <c r="AU34" s="43" t="s">
        <v>123</v>
      </c>
      <c r="AV34" s="32" t="s">
        <v>123</v>
      </c>
      <c r="AW34" s="32" t="s">
        <v>220</v>
      </c>
    </row>
    <row r="35">
      <c r="A35" s="33">
        <v>31.0</v>
      </c>
      <c r="B35" s="34" t="s">
        <v>225</v>
      </c>
      <c r="C35" s="47"/>
      <c r="D35" s="14" t="s">
        <v>128</v>
      </c>
      <c r="E35" s="15">
        <v>2.8</v>
      </c>
      <c r="F35" s="19" t="s">
        <v>123</v>
      </c>
      <c r="G35" s="17">
        <v>2.0</v>
      </c>
      <c r="H35" s="18" t="s">
        <v>123</v>
      </c>
      <c r="I35" s="18" t="s">
        <v>123</v>
      </c>
      <c r="J35" s="19" t="s">
        <v>123</v>
      </c>
      <c r="K35" s="14" t="s">
        <v>123</v>
      </c>
      <c r="L35" s="20">
        <v>2560000.0</v>
      </c>
      <c r="M35" s="20">
        <v>7630.0</v>
      </c>
      <c r="N35" s="21">
        <v>0.298046875</v>
      </c>
      <c r="O35" s="22" t="s">
        <v>123</v>
      </c>
      <c r="P35" s="22" t="s">
        <v>123</v>
      </c>
      <c r="Q35" s="23">
        <v>0.3604</v>
      </c>
      <c r="R35" s="20">
        <v>127166.66666666667</v>
      </c>
      <c r="S35" s="20" t="s">
        <v>123</v>
      </c>
      <c r="T35" s="19" t="s">
        <v>160</v>
      </c>
      <c r="U35" s="24" t="s">
        <v>123</v>
      </c>
      <c r="V35" s="24" t="s">
        <v>123</v>
      </c>
      <c r="W35" s="24" t="s">
        <v>123</v>
      </c>
      <c r="X35" s="14">
        <v>1460.0</v>
      </c>
      <c r="Y35" s="24" t="s">
        <v>226</v>
      </c>
      <c r="Z35" s="80">
        <v>0.06</v>
      </c>
      <c r="AA35" s="57">
        <v>55317.3105511</v>
      </c>
      <c r="AB35" s="57">
        <v>34.8789268352</v>
      </c>
      <c r="AC35" s="57">
        <v>9.960672287273</v>
      </c>
      <c r="AD35" s="57">
        <v>8814.164224327616</v>
      </c>
      <c r="AE35" s="58">
        <v>0.5232446482</v>
      </c>
      <c r="AF35" s="59">
        <v>523244.6482</v>
      </c>
      <c r="AG35" s="73">
        <v>0.03</v>
      </c>
      <c r="AH35" s="57">
        <v>31653.7424645</v>
      </c>
      <c r="AI35" s="57">
        <v>2.72953613129</v>
      </c>
      <c r="AJ35" s="57">
        <v>2.360759973899456</v>
      </c>
      <c r="AK35" s="57">
        <v>7391.008066828909</v>
      </c>
      <c r="AL35" s="29" t="s">
        <v>123</v>
      </c>
      <c r="AM35" s="29" t="s">
        <v>123</v>
      </c>
      <c r="AN35" s="29" t="s">
        <v>123</v>
      </c>
      <c r="AO35" s="17" t="s">
        <v>123</v>
      </c>
      <c r="AP35" s="17" t="s">
        <v>123</v>
      </c>
      <c r="AQ35" s="29" t="s">
        <v>123</v>
      </c>
      <c r="AR35" s="30" t="s">
        <v>123</v>
      </c>
      <c r="AS35" s="31" t="s">
        <v>123</v>
      </c>
      <c r="AT35" s="31" t="s">
        <v>123</v>
      </c>
      <c r="AU35" s="32" t="s">
        <v>227</v>
      </c>
      <c r="AV35" s="32" t="s">
        <v>123</v>
      </c>
      <c r="AW35" s="32" t="s">
        <v>228</v>
      </c>
    </row>
    <row r="36">
      <c r="A36" s="33">
        <v>32.0</v>
      </c>
      <c r="B36" s="34" t="s">
        <v>229</v>
      </c>
      <c r="C36" s="47"/>
      <c r="D36" s="14" t="s">
        <v>128</v>
      </c>
      <c r="E36" s="15">
        <v>0.5</v>
      </c>
      <c r="F36" s="36">
        <v>0.002</v>
      </c>
      <c r="G36" s="17">
        <v>2.0</v>
      </c>
      <c r="H36" s="18" t="s">
        <v>123</v>
      </c>
      <c r="I36" s="18">
        <v>48.0</v>
      </c>
      <c r="J36" s="37" t="s">
        <v>149</v>
      </c>
      <c r="K36" s="24" t="s">
        <v>123</v>
      </c>
      <c r="L36" s="20">
        <v>9050000.0</v>
      </c>
      <c r="M36" s="20">
        <v>6700.0</v>
      </c>
      <c r="N36" s="21">
        <v>0.07403314917127073</v>
      </c>
      <c r="O36" s="41" t="s">
        <v>123</v>
      </c>
      <c r="P36" s="22" t="s">
        <v>123</v>
      </c>
      <c r="Q36" s="23">
        <v>0.0746</v>
      </c>
      <c r="R36" s="20" t="s">
        <v>123</v>
      </c>
      <c r="S36" s="20">
        <v>4.525E9</v>
      </c>
      <c r="T36" s="19" t="s">
        <v>150</v>
      </c>
      <c r="U36" s="25">
        <v>50000.0</v>
      </c>
      <c r="V36" s="25">
        <v>100000.0</v>
      </c>
      <c r="W36" s="24" t="s">
        <v>196</v>
      </c>
      <c r="X36" s="53">
        <f>average(3,32)</f>
        <v>17.5</v>
      </c>
      <c r="Y36" s="53" t="s">
        <v>230</v>
      </c>
      <c r="Z36" s="80">
        <v>0.532125</v>
      </c>
      <c r="AA36" s="17">
        <v>532125.0</v>
      </c>
      <c r="AB36" s="17">
        <v>300000.0</v>
      </c>
      <c r="AC36" s="17">
        <v>18000.0</v>
      </c>
      <c r="AD36" s="17" t="s">
        <v>123</v>
      </c>
      <c r="AE36" s="28" t="s">
        <v>123</v>
      </c>
      <c r="AF36" s="28" t="s">
        <v>123</v>
      </c>
      <c r="AG36" s="17" t="s">
        <v>123</v>
      </c>
      <c r="AH36" s="17" t="s">
        <v>123</v>
      </c>
      <c r="AI36" s="17" t="s">
        <v>123</v>
      </c>
      <c r="AJ36" s="17" t="s">
        <v>123</v>
      </c>
      <c r="AK36" s="17" t="s">
        <v>123</v>
      </c>
      <c r="AL36" s="17" t="s">
        <v>123</v>
      </c>
      <c r="AM36" s="17" t="s">
        <v>123</v>
      </c>
      <c r="AN36" s="17">
        <v>10.0</v>
      </c>
      <c r="AO36" s="17" t="s">
        <v>123</v>
      </c>
      <c r="AP36" s="17" t="s">
        <v>123</v>
      </c>
      <c r="AQ36" s="17" t="s">
        <v>123</v>
      </c>
      <c r="AR36" s="40" t="s">
        <v>123</v>
      </c>
      <c r="AS36" s="31" t="s">
        <v>231</v>
      </c>
      <c r="AT36" s="31" t="s">
        <v>232</v>
      </c>
      <c r="AU36" s="32" t="s">
        <v>233</v>
      </c>
      <c r="AV36" s="32" t="s">
        <v>123</v>
      </c>
      <c r="AW36" s="32" t="s">
        <v>123</v>
      </c>
    </row>
    <row r="37">
      <c r="A37" s="33">
        <v>33.0</v>
      </c>
      <c r="B37" s="34" t="s">
        <v>234</v>
      </c>
      <c r="C37" s="47"/>
      <c r="D37" s="14" t="s">
        <v>168</v>
      </c>
      <c r="E37" s="15">
        <v>16.4</v>
      </c>
      <c r="F37" s="19" t="s">
        <v>123</v>
      </c>
      <c r="G37" s="17">
        <v>2.0</v>
      </c>
      <c r="H37" s="18" t="s">
        <v>123</v>
      </c>
      <c r="I37" s="18" t="s">
        <v>123</v>
      </c>
      <c r="J37" s="19" t="s">
        <v>123</v>
      </c>
      <c r="K37" s="14" t="s">
        <v>123</v>
      </c>
      <c r="L37" s="20">
        <v>384000.0</v>
      </c>
      <c r="M37" s="20">
        <v>1800.0</v>
      </c>
      <c r="N37" s="21">
        <v>0.46875</v>
      </c>
      <c r="O37" s="22" t="s">
        <v>123</v>
      </c>
      <c r="P37" s="22" t="s">
        <v>123</v>
      </c>
      <c r="Q37" s="23">
        <v>9.0833</v>
      </c>
      <c r="R37" s="20">
        <v>236.84210526315792</v>
      </c>
      <c r="S37" s="20" t="s">
        <v>123</v>
      </c>
      <c r="T37" s="19" t="s">
        <v>150</v>
      </c>
      <c r="U37" s="24" t="s">
        <v>123</v>
      </c>
      <c r="V37" s="24" t="s">
        <v>123</v>
      </c>
      <c r="W37" s="24" t="s">
        <v>123</v>
      </c>
      <c r="X37" s="14">
        <v>345.0</v>
      </c>
      <c r="Y37" s="2" t="s">
        <v>235</v>
      </c>
      <c r="Z37" s="27">
        <v>7.6</v>
      </c>
      <c r="AA37" s="57">
        <v>7604356.49156</v>
      </c>
      <c r="AB37" s="57">
        <v>0.0</v>
      </c>
      <c r="AC37" s="57">
        <v>0.0</v>
      </c>
      <c r="AD37" s="57">
        <v>4341126.11549816</v>
      </c>
      <c r="AE37" s="59">
        <v>29.38226018</v>
      </c>
      <c r="AF37" s="59">
        <v>2.938226018E7</v>
      </c>
      <c r="AG37" s="51">
        <v>1.2</v>
      </c>
      <c r="AH37" s="57">
        <v>1188968.19126</v>
      </c>
      <c r="AI37" s="57">
        <v>0.0</v>
      </c>
      <c r="AJ37" s="57">
        <v>0.0</v>
      </c>
      <c r="AK37" s="57">
        <v>670831.099291198</v>
      </c>
      <c r="AL37" s="29" t="s">
        <v>123</v>
      </c>
      <c r="AM37" s="29" t="s">
        <v>123</v>
      </c>
      <c r="AN37" s="29" t="s">
        <v>123</v>
      </c>
      <c r="AO37" s="17" t="s">
        <v>123</v>
      </c>
      <c r="AP37" s="29" t="s">
        <v>123</v>
      </c>
      <c r="AQ37" s="29" t="s">
        <v>123</v>
      </c>
      <c r="AR37" s="30" t="s">
        <v>123</v>
      </c>
      <c r="AS37" s="31" t="s">
        <v>123</v>
      </c>
      <c r="AT37" s="31" t="s">
        <v>123</v>
      </c>
      <c r="AU37" s="32" t="s">
        <v>236</v>
      </c>
      <c r="AV37" s="32" t="s">
        <v>237</v>
      </c>
      <c r="AW37" s="32" t="s">
        <v>238</v>
      </c>
    </row>
    <row r="38">
      <c r="A38" s="33">
        <v>34.0</v>
      </c>
      <c r="B38" s="34" t="s">
        <v>239</v>
      </c>
      <c r="C38" s="89" t="s">
        <v>240</v>
      </c>
      <c r="D38" s="14" t="s">
        <v>168</v>
      </c>
      <c r="E38" s="90">
        <v>17.0</v>
      </c>
      <c r="F38" s="36">
        <v>0.001992</v>
      </c>
      <c r="G38" s="17">
        <v>3.0</v>
      </c>
      <c r="H38" s="18">
        <v>0.0</v>
      </c>
      <c r="I38" s="18" t="s">
        <v>123</v>
      </c>
      <c r="J38" s="37" t="s">
        <v>149</v>
      </c>
      <c r="K38" s="45">
        <v>0.004028</v>
      </c>
      <c r="L38" s="17">
        <v>1.36E7</v>
      </c>
      <c r="M38" s="17">
        <v>85900.0</v>
      </c>
      <c r="N38" s="21">
        <v>0.6316176470588236</v>
      </c>
      <c r="O38" s="62">
        <v>0.11930555555555555</v>
      </c>
      <c r="P38" s="20">
        <v>18.90066335291997</v>
      </c>
      <c r="Q38" s="23">
        <v>0.1979</v>
      </c>
      <c r="R38" s="20">
        <v>403.2863849765258</v>
      </c>
      <c r="S38" s="20">
        <v>6.827309236947792E9</v>
      </c>
      <c r="T38" s="19" t="s">
        <v>150</v>
      </c>
      <c r="U38" s="24">
        <v>1.0</v>
      </c>
      <c r="V38" s="24">
        <v>1.0</v>
      </c>
      <c r="W38" s="25" t="s">
        <v>130</v>
      </c>
      <c r="X38" s="14">
        <v>12.0</v>
      </c>
      <c r="Y38" s="2" t="s">
        <v>241</v>
      </c>
      <c r="Z38" s="17">
        <v>213.0</v>
      </c>
      <c r="AA38" s="57">
        <v>2.13098073151E8</v>
      </c>
      <c r="AB38" s="57">
        <v>0.0</v>
      </c>
      <c r="AC38" s="57">
        <v>0.0</v>
      </c>
      <c r="AD38" s="57">
        <v>1.9235728619939327E8</v>
      </c>
      <c r="AE38" s="59">
        <v>128.9474727</v>
      </c>
      <c r="AF38" s="59">
        <v>1.289474727E8</v>
      </c>
      <c r="AG38" s="29">
        <v>56.0</v>
      </c>
      <c r="AH38" s="57">
        <v>5.62012325849E7</v>
      </c>
      <c r="AI38" s="57">
        <v>0.0</v>
      </c>
      <c r="AJ38" s="57">
        <v>0.0</v>
      </c>
      <c r="AK38" s="57">
        <v>5.1394662275425576E7</v>
      </c>
      <c r="AL38" s="29">
        <v>720000.0</v>
      </c>
      <c r="AM38" s="57">
        <v>719551.464732</v>
      </c>
      <c r="AN38" s="57">
        <v>0.0</v>
      </c>
      <c r="AO38" s="57">
        <v>0.0</v>
      </c>
      <c r="AP38" s="57">
        <v>643642.1013959374</v>
      </c>
      <c r="AQ38" s="17">
        <v>1817000.0</v>
      </c>
      <c r="AR38" s="40" t="s">
        <v>242</v>
      </c>
      <c r="AS38" s="31" t="s">
        <v>123</v>
      </c>
      <c r="AT38" s="31" t="s">
        <v>123</v>
      </c>
      <c r="AU38" s="43" t="s">
        <v>123</v>
      </c>
      <c r="AV38" s="32" t="s">
        <v>123</v>
      </c>
      <c r="AW38" s="32" t="s">
        <v>123</v>
      </c>
    </row>
    <row r="39">
      <c r="A39" s="33">
        <v>35.0</v>
      </c>
      <c r="B39" s="34" t="s">
        <v>239</v>
      </c>
      <c r="C39" s="89" t="s">
        <v>240</v>
      </c>
      <c r="D39" s="14" t="s">
        <v>168</v>
      </c>
      <c r="E39" s="90">
        <v>115.0</v>
      </c>
      <c r="F39" s="36">
        <v>0.001992</v>
      </c>
      <c r="G39" s="17">
        <v>3.0</v>
      </c>
      <c r="H39" s="18">
        <v>0.0</v>
      </c>
      <c r="I39" s="18" t="s">
        <v>123</v>
      </c>
      <c r="J39" s="37" t="s">
        <v>149</v>
      </c>
      <c r="K39" s="45">
        <v>0.004028</v>
      </c>
      <c r="L39" s="17">
        <v>1.36E7</v>
      </c>
      <c r="M39" s="17">
        <v>85900.0</v>
      </c>
      <c r="N39" s="21">
        <v>0.6316176470588236</v>
      </c>
      <c r="O39" s="62">
        <v>0.11930555555555555</v>
      </c>
      <c r="P39" s="20">
        <v>18.90066335291997</v>
      </c>
      <c r="Q39" s="23">
        <v>1.3388</v>
      </c>
      <c r="R39" s="20">
        <v>403.2863849765258</v>
      </c>
      <c r="S39" s="20">
        <v>6.827309236947792E9</v>
      </c>
      <c r="T39" s="19" t="s">
        <v>150</v>
      </c>
      <c r="U39" s="24">
        <v>1.0</v>
      </c>
      <c r="V39" s="24">
        <v>1.0</v>
      </c>
      <c r="W39" s="25" t="s">
        <v>130</v>
      </c>
      <c r="X39" s="14">
        <v>12.0</v>
      </c>
      <c r="Y39" s="2" t="s">
        <v>241</v>
      </c>
      <c r="Z39" s="17">
        <v>213.0</v>
      </c>
      <c r="AA39" s="57">
        <v>2.13098073151E8</v>
      </c>
      <c r="AB39" s="57">
        <v>0.0</v>
      </c>
      <c r="AC39" s="57">
        <v>0.0</v>
      </c>
      <c r="AD39" s="57">
        <v>1.9235728619939327E8</v>
      </c>
      <c r="AE39" s="59">
        <v>128.9474727</v>
      </c>
      <c r="AF39" s="59">
        <v>1.289474727E8</v>
      </c>
      <c r="AG39" s="29">
        <v>56.0</v>
      </c>
      <c r="AH39" s="57">
        <v>5.62012325849E7</v>
      </c>
      <c r="AI39" s="57">
        <v>0.0</v>
      </c>
      <c r="AJ39" s="57">
        <v>0.0</v>
      </c>
      <c r="AK39" s="57">
        <v>5.1394662275425576E7</v>
      </c>
      <c r="AL39" s="29">
        <v>720000.0</v>
      </c>
      <c r="AM39" s="57">
        <v>719551.464732</v>
      </c>
      <c r="AN39" s="57">
        <v>0.0</v>
      </c>
      <c r="AO39" s="57">
        <v>0.0</v>
      </c>
      <c r="AP39" s="57">
        <v>643642.1013959374</v>
      </c>
      <c r="AQ39" s="17">
        <v>1817000.0</v>
      </c>
      <c r="AR39" s="40" t="s">
        <v>242</v>
      </c>
      <c r="AS39" s="31" t="s">
        <v>123</v>
      </c>
      <c r="AT39" s="31" t="s">
        <v>123</v>
      </c>
      <c r="AU39" s="43" t="s">
        <v>123</v>
      </c>
      <c r="AV39" s="32" t="s">
        <v>123</v>
      </c>
      <c r="AW39" s="32" t="s">
        <v>123</v>
      </c>
    </row>
    <row r="40">
      <c r="A40" s="33">
        <v>36.0</v>
      </c>
      <c r="B40" s="34" t="s">
        <v>243</v>
      </c>
      <c r="C40" s="47"/>
      <c r="D40" s="14" t="s">
        <v>122</v>
      </c>
      <c r="E40" s="15">
        <v>1.3</v>
      </c>
      <c r="F40" s="36">
        <v>0.5</v>
      </c>
      <c r="G40" s="17">
        <v>4.0</v>
      </c>
      <c r="H40" s="18">
        <v>4.0</v>
      </c>
      <c r="I40" s="18" t="s">
        <v>123</v>
      </c>
      <c r="J40" s="37" t="s">
        <v>133</v>
      </c>
      <c r="K40" s="24" t="s">
        <v>123</v>
      </c>
      <c r="L40" s="20">
        <v>7150000.0</v>
      </c>
      <c r="M40" s="20">
        <v>50700.0</v>
      </c>
      <c r="N40" s="21">
        <v>0.7090909090909091</v>
      </c>
      <c r="O40" s="20">
        <v>2535.0</v>
      </c>
      <c r="P40" s="20">
        <v>381899.1097922849</v>
      </c>
      <c r="Q40" s="23">
        <v>0.0256</v>
      </c>
      <c r="R40" s="20">
        <v>2304.5454545454545</v>
      </c>
      <c r="S40" s="20">
        <v>1.43E7</v>
      </c>
      <c r="T40" s="19" t="s">
        <v>160</v>
      </c>
      <c r="U40" s="24">
        <v>1.0</v>
      </c>
      <c r="V40" s="24">
        <v>1.0</v>
      </c>
      <c r="W40" s="25" t="s">
        <v>130</v>
      </c>
      <c r="X40" s="50">
        <v>6.5</v>
      </c>
      <c r="Y40" s="26">
        <v>43376.0</v>
      </c>
      <c r="Z40" s="76">
        <v>2.0E-5</v>
      </c>
      <c r="AA40" s="91">
        <f>(1+15+1+1+4+374)/18</f>
        <v>22</v>
      </c>
      <c r="AB40" s="17">
        <v>0.0</v>
      </c>
      <c r="AC40" s="17">
        <v>0.0</v>
      </c>
      <c r="AD40" s="17">
        <v>22.0</v>
      </c>
      <c r="AE40" s="28" t="s">
        <v>123</v>
      </c>
      <c r="AF40" s="28" t="s">
        <v>123</v>
      </c>
      <c r="AG40" s="17" t="s">
        <v>123</v>
      </c>
      <c r="AH40" s="17" t="s">
        <v>123</v>
      </c>
      <c r="AI40" s="17" t="s">
        <v>123</v>
      </c>
      <c r="AJ40" s="17" t="s">
        <v>123</v>
      </c>
      <c r="AK40" s="17" t="s">
        <v>123</v>
      </c>
      <c r="AL40" s="17">
        <v>20.0</v>
      </c>
      <c r="AM40" s="91">
        <f>(1+4+1+2+329)/18</f>
        <v>18.72222222</v>
      </c>
      <c r="AN40" s="17">
        <v>0.0</v>
      </c>
      <c r="AO40" s="17">
        <v>0.0</v>
      </c>
      <c r="AP40" s="17">
        <v>19.0</v>
      </c>
      <c r="AQ40" s="17">
        <v>329.0</v>
      </c>
      <c r="AR40" s="40" t="s">
        <v>201</v>
      </c>
      <c r="AS40" s="31" t="s">
        <v>244</v>
      </c>
      <c r="AT40" s="31" t="s">
        <v>245</v>
      </c>
      <c r="AU40" s="43" t="s">
        <v>246</v>
      </c>
      <c r="AV40" s="43" t="s">
        <v>123</v>
      </c>
      <c r="AW40" s="32" t="s">
        <v>123</v>
      </c>
    </row>
    <row r="41">
      <c r="A41" s="33">
        <v>37.0</v>
      </c>
      <c r="B41" s="34" t="s">
        <v>247</v>
      </c>
      <c r="C41" s="60"/>
      <c r="D41" s="14" t="s">
        <v>122</v>
      </c>
      <c r="E41" s="15">
        <v>9.0</v>
      </c>
      <c r="F41" s="36">
        <v>0.007218</v>
      </c>
      <c r="G41" s="17">
        <v>2.0</v>
      </c>
      <c r="H41" s="55">
        <f>2/24</f>
        <v>0.08333333333</v>
      </c>
      <c r="I41" s="18" t="s">
        <v>123</v>
      </c>
      <c r="J41" s="37" t="s">
        <v>149</v>
      </c>
      <c r="K41" s="45">
        <v>0.007615</v>
      </c>
      <c r="L41" s="20">
        <v>1.28E7</v>
      </c>
      <c r="M41" s="20">
        <v>26300.0</v>
      </c>
      <c r="N41" s="21">
        <v>0.20546875</v>
      </c>
      <c r="O41" s="62">
        <v>0.38619676945668135</v>
      </c>
      <c r="P41" s="20">
        <v>187.90518825388634</v>
      </c>
      <c r="Q41" s="23">
        <v>0.3422</v>
      </c>
      <c r="R41" s="20">
        <v>2922.222222222222</v>
      </c>
      <c r="S41" s="20">
        <v>1.773344416735938E9</v>
      </c>
      <c r="T41" s="19" t="s">
        <v>125</v>
      </c>
      <c r="U41" s="25">
        <v>10000.0</v>
      </c>
      <c r="V41" s="25">
        <v>10000.0</v>
      </c>
      <c r="W41" s="25" t="s">
        <v>130</v>
      </c>
      <c r="X41" s="53">
        <v>11.0</v>
      </c>
      <c r="Y41" s="25" t="s">
        <v>248</v>
      </c>
      <c r="Z41" s="27">
        <v>9.0</v>
      </c>
      <c r="AA41" s="57">
        <v>8955237.65156</v>
      </c>
      <c r="AB41" s="57">
        <v>668.366196148</v>
      </c>
      <c r="AC41" s="57">
        <v>9404.24950091</v>
      </c>
      <c r="AD41" s="57">
        <v>3064119.89337141</v>
      </c>
      <c r="AE41" s="88">
        <v>0.2453489768</v>
      </c>
      <c r="AF41" s="59">
        <v>245348.9768</v>
      </c>
      <c r="AG41" s="51">
        <v>5.7</v>
      </c>
      <c r="AH41" s="57">
        <v>5724751.58779</v>
      </c>
      <c r="AI41" s="57">
        <v>145.791086731</v>
      </c>
      <c r="AJ41" s="57">
        <v>761.184814366</v>
      </c>
      <c r="AK41" s="57">
        <v>3497927.397909418</v>
      </c>
      <c r="AL41" s="29">
        <v>68100.0</v>
      </c>
      <c r="AM41" s="57">
        <v>68119.4602392</v>
      </c>
      <c r="AN41" s="57">
        <v>1.73269714989</v>
      </c>
      <c r="AO41" s="57">
        <v>10.066114037950001</v>
      </c>
      <c r="AP41" s="57">
        <v>41609.67266107742</v>
      </c>
      <c r="AQ41" s="17">
        <v>2600000.0</v>
      </c>
      <c r="AR41" s="40" t="s">
        <v>249</v>
      </c>
      <c r="AS41" s="31" t="s">
        <v>123</v>
      </c>
      <c r="AT41" s="31" t="s">
        <v>123</v>
      </c>
      <c r="AU41" s="43" t="s">
        <v>123</v>
      </c>
      <c r="AV41" s="32" t="s">
        <v>123</v>
      </c>
      <c r="AW41" s="52" t="s">
        <v>123</v>
      </c>
    </row>
    <row r="42">
      <c r="A42" s="33">
        <v>38.0</v>
      </c>
      <c r="B42" s="34" t="s">
        <v>250</v>
      </c>
      <c r="C42" s="35" t="s">
        <v>251</v>
      </c>
      <c r="D42" s="14" t="s">
        <v>128</v>
      </c>
      <c r="E42" s="15">
        <v>1.3</v>
      </c>
      <c r="F42" s="36">
        <v>0.115</v>
      </c>
      <c r="G42" s="17">
        <v>2.0</v>
      </c>
      <c r="H42" s="18" t="s">
        <v>123</v>
      </c>
      <c r="I42" s="18" t="s">
        <v>123</v>
      </c>
      <c r="J42" s="37" t="s">
        <v>129</v>
      </c>
      <c r="K42" s="24" t="s">
        <v>123</v>
      </c>
      <c r="L42" s="20">
        <v>1060000.0</v>
      </c>
      <c r="M42" s="20">
        <v>14000.0</v>
      </c>
      <c r="N42" s="62">
        <v>1.3207547169811322</v>
      </c>
      <c r="O42" s="20">
        <v>0.11023622047244094</v>
      </c>
      <c r="P42" s="20">
        <v>8.318678205649364</v>
      </c>
      <c r="Q42" s="23">
        <v>0.0929</v>
      </c>
      <c r="R42" s="20">
        <v>23333.333333333336</v>
      </c>
      <c r="S42" s="20">
        <v>9217391.304347826</v>
      </c>
      <c r="T42" s="19" t="s">
        <v>125</v>
      </c>
      <c r="U42" s="25" t="s">
        <v>123</v>
      </c>
      <c r="V42" s="25" t="s">
        <v>123</v>
      </c>
      <c r="W42" s="24" t="s">
        <v>123</v>
      </c>
      <c r="X42" s="14">
        <v>4.0</v>
      </c>
      <c r="Y42" s="26">
        <v>43375.0</v>
      </c>
      <c r="Z42" s="27">
        <v>0.6</v>
      </c>
      <c r="AA42" s="57">
        <v>561372.000111</v>
      </c>
      <c r="AB42" s="57">
        <v>3239.21905251</v>
      </c>
      <c r="AC42" s="57">
        <v>14528.406835640002</v>
      </c>
      <c r="AD42" s="92">
        <v>386715.77695582405</v>
      </c>
      <c r="AE42" s="58">
        <v>1.660558775</v>
      </c>
      <c r="AF42" s="59">
        <v>1660558.775</v>
      </c>
      <c r="AG42" s="51">
        <v>8.3</v>
      </c>
      <c r="AH42" s="29">
        <v>8327140.0</v>
      </c>
      <c r="AI42" s="29">
        <v>17379.0</v>
      </c>
      <c r="AJ42" s="29">
        <v>84781.0</v>
      </c>
      <c r="AK42" s="29">
        <v>4652170.0</v>
      </c>
      <c r="AL42" s="29">
        <v>127000.0</v>
      </c>
      <c r="AM42" s="57">
        <v>127424.089957</v>
      </c>
      <c r="AN42" s="57">
        <v>369.818807711</v>
      </c>
      <c r="AO42" s="57">
        <v>1618.0647280409999</v>
      </c>
      <c r="AP42" s="29">
        <v>66043.0</v>
      </c>
      <c r="AQ42" s="29" t="s">
        <v>123</v>
      </c>
      <c r="AR42" s="30" t="s">
        <v>123</v>
      </c>
      <c r="AS42" s="31" t="s">
        <v>252</v>
      </c>
      <c r="AT42" s="31" t="s">
        <v>253</v>
      </c>
      <c r="AU42" s="32" t="s">
        <v>254</v>
      </c>
      <c r="AV42" s="32" t="s">
        <v>255</v>
      </c>
      <c r="AW42" s="32" t="s">
        <v>123</v>
      </c>
    </row>
    <row r="43">
      <c r="A43" s="33">
        <v>39.0</v>
      </c>
      <c r="B43" s="34" t="s">
        <v>256</v>
      </c>
      <c r="C43" s="35" t="s">
        <v>257</v>
      </c>
      <c r="D43" s="14" t="s">
        <v>128</v>
      </c>
      <c r="E43" s="15">
        <v>1.3</v>
      </c>
      <c r="F43" s="36">
        <v>0.5</v>
      </c>
      <c r="G43" s="17">
        <v>2.0</v>
      </c>
      <c r="H43" s="18" t="s">
        <v>123</v>
      </c>
      <c r="I43" s="18" t="s">
        <v>123</v>
      </c>
      <c r="J43" s="37" t="s">
        <v>133</v>
      </c>
      <c r="K43" s="24" t="s">
        <v>123</v>
      </c>
      <c r="L43" s="20">
        <v>1060000.0</v>
      </c>
      <c r="M43" s="20">
        <v>14000.0</v>
      </c>
      <c r="N43" s="62">
        <v>1.3207547169811322</v>
      </c>
      <c r="O43" s="20">
        <v>0.11023622047244094</v>
      </c>
      <c r="P43" s="20">
        <v>8.318678205649364</v>
      </c>
      <c r="Q43" s="23">
        <v>0.0929</v>
      </c>
      <c r="R43" s="20">
        <v>23333.333333333336</v>
      </c>
      <c r="S43" s="20">
        <v>2120000.0</v>
      </c>
      <c r="T43" s="19" t="s">
        <v>125</v>
      </c>
      <c r="U43" s="24" t="s">
        <v>123</v>
      </c>
      <c r="V43" s="24" t="s">
        <v>123</v>
      </c>
      <c r="W43" s="24" t="s">
        <v>123</v>
      </c>
      <c r="X43" s="14">
        <v>4.0</v>
      </c>
      <c r="Y43" s="26">
        <v>43375.0</v>
      </c>
      <c r="Z43" s="27">
        <v>0.6</v>
      </c>
      <c r="AA43" s="57">
        <v>561372.000111</v>
      </c>
      <c r="AB43" s="57">
        <v>3239.21905251</v>
      </c>
      <c r="AC43" s="57">
        <v>14528.406835640002</v>
      </c>
      <c r="AD43" s="92">
        <v>386715.77695582405</v>
      </c>
      <c r="AE43" s="58">
        <v>1.660558775</v>
      </c>
      <c r="AF43" s="59">
        <v>1660558.775</v>
      </c>
      <c r="AG43" s="51">
        <v>8.3</v>
      </c>
      <c r="AH43" s="29">
        <v>8327140.0</v>
      </c>
      <c r="AI43" s="29">
        <v>17379.0</v>
      </c>
      <c r="AJ43" s="29">
        <v>84781.0</v>
      </c>
      <c r="AK43" s="29">
        <v>4652170.0</v>
      </c>
      <c r="AL43" s="29">
        <v>127000.0</v>
      </c>
      <c r="AM43" s="57">
        <v>127424.089957</v>
      </c>
      <c r="AN43" s="57">
        <v>369.818807711</v>
      </c>
      <c r="AO43" s="57">
        <v>1618.0647280409999</v>
      </c>
      <c r="AP43" s="29">
        <v>66043.0</v>
      </c>
      <c r="AQ43" s="29" t="s">
        <v>123</v>
      </c>
      <c r="AR43" s="30" t="s">
        <v>123</v>
      </c>
      <c r="AS43" s="31" t="s">
        <v>252</v>
      </c>
      <c r="AT43" s="31" t="s">
        <v>253</v>
      </c>
      <c r="AU43" s="32" t="s">
        <v>254</v>
      </c>
      <c r="AV43" s="32" t="s">
        <v>258</v>
      </c>
      <c r="AW43" s="32" t="s">
        <v>123</v>
      </c>
    </row>
    <row r="44">
      <c r="A44" s="33">
        <v>40.0</v>
      </c>
      <c r="B44" s="34" t="s">
        <v>259</v>
      </c>
      <c r="C44" s="93"/>
      <c r="D44" s="14" t="s">
        <v>122</v>
      </c>
      <c r="E44" s="15">
        <v>0.5</v>
      </c>
      <c r="F44" s="36">
        <f>757/2127</f>
        <v>0.3559003291</v>
      </c>
      <c r="G44" s="17">
        <v>3.0</v>
      </c>
      <c r="H44" s="18">
        <v>2.0</v>
      </c>
      <c r="I44" s="18">
        <v>5.0</v>
      </c>
      <c r="J44" s="37" t="s">
        <v>129</v>
      </c>
      <c r="K44" s="38">
        <v>0.18</v>
      </c>
      <c r="L44" s="20">
        <v>1.45E7</v>
      </c>
      <c r="M44" s="20">
        <v>287000.0</v>
      </c>
      <c r="N44" s="62">
        <v>1.9793103448275864</v>
      </c>
      <c r="O44" s="20">
        <v>2125.925925925926</v>
      </c>
      <c r="P44" s="20">
        <v>107770.27027027028</v>
      </c>
      <c r="Q44" s="23">
        <v>0.0017</v>
      </c>
      <c r="R44" s="20">
        <v>7.435233160621761E8</v>
      </c>
      <c r="S44" s="20">
        <v>4.074174372523118E7</v>
      </c>
      <c r="T44" s="19" t="s">
        <v>125</v>
      </c>
      <c r="U44" s="31">
        <v>1000.0</v>
      </c>
      <c r="V44" s="31">
        <v>1000.0</v>
      </c>
      <c r="W44" s="24" t="s">
        <v>196</v>
      </c>
      <c r="X44" s="14">
        <v>5.0</v>
      </c>
      <c r="Y44" s="24" t="s">
        <v>260</v>
      </c>
      <c r="Z44" s="94">
        <v>3.86E-4</v>
      </c>
      <c r="AA44" s="17">
        <f>2123/5.5</f>
        <v>386</v>
      </c>
      <c r="AB44" s="17" t="s">
        <v>123</v>
      </c>
      <c r="AC44" s="17" t="s">
        <v>123</v>
      </c>
      <c r="AD44" s="17" t="s">
        <v>123</v>
      </c>
      <c r="AE44" s="28" t="s">
        <v>123</v>
      </c>
      <c r="AF44" s="28" t="s">
        <v>123</v>
      </c>
      <c r="AG44" s="17" t="s">
        <v>123</v>
      </c>
      <c r="AH44" s="17" t="s">
        <v>123</v>
      </c>
      <c r="AI44" s="17" t="s">
        <v>123</v>
      </c>
      <c r="AJ44" s="17" t="s">
        <v>123</v>
      </c>
      <c r="AK44" s="17" t="s">
        <v>123</v>
      </c>
      <c r="AL44" s="17">
        <v>135.0</v>
      </c>
      <c r="AM44" s="17">
        <f>740/5.5</f>
        <v>134.5454545</v>
      </c>
      <c r="AN44" s="29" t="s">
        <v>123</v>
      </c>
      <c r="AO44" s="17" t="s">
        <v>123</v>
      </c>
      <c r="AP44" s="17">
        <v>2.0</v>
      </c>
      <c r="AQ44" s="17">
        <v>170.0</v>
      </c>
      <c r="AR44" s="40" t="s">
        <v>261</v>
      </c>
      <c r="AS44" s="31" t="s">
        <v>262</v>
      </c>
      <c r="AT44" s="31" t="s">
        <v>263</v>
      </c>
      <c r="AU44" s="43" t="s">
        <v>123</v>
      </c>
      <c r="AV44" s="32" t="s">
        <v>123</v>
      </c>
      <c r="AW44" s="32" t="s">
        <v>123</v>
      </c>
    </row>
    <row r="45">
      <c r="A45" s="33">
        <v>41.0</v>
      </c>
      <c r="B45" s="34" t="s">
        <v>264</v>
      </c>
      <c r="C45" s="65"/>
      <c r="D45" s="14" t="s">
        <v>128</v>
      </c>
      <c r="E45" s="15">
        <v>0.4</v>
      </c>
      <c r="F45" s="36">
        <v>0.2</v>
      </c>
      <c r="G45" s="17">
        <v>2.0</v>
      </c>
      <c r="H45" s="18">
        <v>213.0</v>
      </c>
      <c r="I45" s="18">
        <v>365.0</v>
      </c>
      <c r="J45" s="37" t="s">
        <v>129</v>
      </c>
      <c r="K45" s="45">
        <f>360/29309</f>
        <v>0.01228291651</v>
      </c>
      <c r="L45" s="20">
        <v>9270000.0</v>
      </c>
      <c r="M45" s="20">
        <v>14500.0</v>
      </c>
      <c r="N45" s="21">
        <v>0.15641855447680691</v>
      </c>
      <c r="O45" s="80" t="s">
        <v>123</v>
      </c>
      <c r="P45" s="20">
        <v>13.242857142857142</v>
      </c>
      <c r="Q45" s="23">
        <v>0.0241</v>
      </c>
      <c r="R45" s="20" t="s">
        <v>123</v>
      </c>
      <c r="S45" s="20">
        <v>4.635E7</v>
      </c>
      <c r="T45" s="19" t="s">
        <v>265</v>
      </c>
      <c r="U45" s="25">
        <v>100000.0</v>
      </c>
      <c r="V45" s="25">
        <v>100000.0</v>
      </c>
      <c r="W45" s="25" t="s">
        <v>130</v>
      </c>
      <c r="X45" s="53">
        <v>1.0</v>
      </c>
      <c r="Y45" s="39">
        <v>43374.0</v>
      </c>
      <c r="Z45" s="17" t="s">
        <v>123</v>
      </c>
      <c r="AA45" s="17" t="s">
        <v>123</v>
      </c>
      <c r="AB45" s="17" t="s">
        <v>123</v>
      </c>
      <c r="AC45" s="17" t="s">
        <v>123</v>
      </c>
      <c r="AD45" s="17" t="s">
        <v>123</v>
      </c>
      <c r="AE45" s="28" t="s">
        <v>123</v>
      </c>
      <c r="AF45" s="28" t="s">
        <v>123</v>
      </c>
      <c r="AG45" s="17" t="s">
        <v>123</v>
      </c>
      <c r="AH45" s="17" t="s">
        <v>123</v>
      </c>
      <c r="AI45" s="17" t="s">
        <v>123</v>
      </c>
      <c r="AJ45" s="17" t="s">
        <v>123</v>
      </c>
      <c r="AK45" s="17" t="s">
        <v>123</v>
      </c>
      <c r="AL45" s="17" t="s">
        <v>123</v>
      </c>
      <c r="AM45" s="17" t="s">
        <v>123</v>
      </c>
      <c r="AN45" s="17">
        <v>11000.0</v>
      </c>
      <c r="AO45" s="17" t="s">
        <v>123</v>
      </c>
      <c r="AP45" s="17" t="s">
        <v>123</v>
      </c>
      <c r="AQ45" s="17">
        <v>700000.0</v>
      </c>
      <c r="AR45" s="40" t="s">
        <v>266</v>
      </c>
      <c r="AS45" s="31" t="s">
        <v>123</v>
      </c>
      <c r="AT45" s="31" t="s">
        <v>123</v>
      </c>
      <c r="AU45" s="43" t="s">
        <v>123</v>
      </c>
      <c r="AV45" s="32" t="s">
        <v>123</v>
      </c>
      <c r="AW45" s="32" t="s">
        <v>123</v>
      </c>
    </row>
    <row r="46">
      <c r="A46" s="33">
        <v>42.0</v>
      </c>
      <c r="B46" s="34" t="s">
        <v>267</v>
      </c>
      <c r="C46" s="65"/>
      <c r="D46" s="14" t="s">
        <v>122</v>
      </c>
      <c r="E46" s="15">
        <v>7.0</v>
      </c>
      <c r="F46" s="66">
        <f>1/10000</f>
        <v>0.0001</v>
      </c>
      <c r="G46" s="17">
        <v>2.0</v>
      </c>
      <c r="H46" s="18">
        <v>6.0</v>
      </c>
      <c r="I46" s="18" t="s">
        <v>123</v>
      </c>
      <c r="J46" s="19" t="s">
        <v>143</v>
      </c>
      <c r="K46" s="14" t="s">
        <v>123</v>
      </c>
      <c r="L46" s="20">
        <v>5830000.0</v>
      </c>
      <c r="M46" s="20">
        <v>8860.0</v>
      </c>
      <c r="N46" s="21">
        <v>0.15197255574614066</v>
      </c>
      <c r="O46" s="22" t="s">
        <v>123</v>
      </c>
      <c r="P46" s="22" t="s">
        <v>123</v>
      </c>
      <c r="Q46" s="23">
        <v>0.7901</v>
      </c>
      <c r="R46" s="20" t="s">
        <v>123</v>
      </c>
      <c r="S46" s="20">
        <v>5.83E10</v>
      </c>
      <c r="T46" s="19" t="s">
        <v>125</v>
      </c>
      <c r="U46" s="24" t="s">
        <v>123</v>
      </c>
      <c r="V46" s="24" t="s">
        <v>123</v>
      </c>
      <c r="W46" s="25" t="s">
        <v>123</v>
      </c>
      <c r="X46" s="14">
        <v>17.0</v>
      </c>
      <c r="Y46" s="24" t="s">
        <v>268</v>
      </c>
      <c r="Z46" s="17" t="s">
        <v>123</v>
      </c>
      <c r="AA46" s="17" t="s">
        <v>123</v>
      </c>
      <c r="AB46" s="17">
        <v>5629.0</v>
      </c>
      <c r="AC46" s="17" t="s">
        <v>123</v>
      </c>
      <c r="AD46" s="17" t="s">
        <v>123</v>
      </c>
      <c r="AE46" s="28" t="s">
        <v>123</v>
      </c>
      <c r="AF46" s="28" t="s">
        <v>123</v>
      </c>
      <c r="AG46" s="17" t="s">
        <v>123</v>
      </c>
      <c r="AH46" s="17" t="s">
        <v>123</v>
      </c>
      <c r="AI46" s="17" t="s">
        <v>123</v>
      </c>
      <c r="AJ46" s="17" t="s">
        <v>123</v>
      </c>
      <c r="AK46" s="17" t="s">
        <v>123</v>
      </c>
      <c r="AL46" s="17" t="s">
        <v>123</v>
      </c>
      <c r="AM46" s="17" t="s">
        <v>123</v>
      </c>
      <c r="AN46" s="17">
        <v>1.0</v>
      </c>
      <c r="AO46" s="17" t="s">
        <v>123</v>
      </c>
      <c r="AP46" s="17" t="s">
        <v>123</v>
      </c>
      <c r="AQ46" s="17" t="s">
        <v>123</v>
      </c>
      <c r="AR46" s="40" t="s">
        <v>123</v>
      </c>
      <c r="AS46" s="31" t="s">
        <v>123</v>
      </c>
      <c r="AT46" s="31" t="s">
        <v>123</v>
      </c>
      <c r="AU46" s="43" t="s">
        <v>123</v>
      </c>
      <c r="AV46" s="32" t="s">
        <v>123</v>
      </c>
      <c r="AW46" s="32" t="s">
        <v>123</v>
      </c>
    </row>
    <row r="47">
      <c r="A47" s="33">
        <v>43.0</v>
      </c>
      <c r="B47" s="34" t="s">
        <v>269</v>
      </c>
      <c r="C47" s="65"/>
      <c r="D47" s="14" t="s">
        <v>122</v>
      </c>
      <c r="E47" s="15">
        <v>7.8</v>
      </c>
      <c r="F47" s="66">
        <v>8.0E-4</v>
      </c>
      <c r="G47" s="17">
        <v>2.0</v>
      </c>
      <c r="H47" s="18">
        <v>12.0</v>
      </c>
      <c r="I47" s="18">
        <v>28.0</v>
      </c>
      <c r="J47" s="37" t="s">
        <v>143</v>
      </c>
      <c r="K47" s="95">
        <f>0.01/10000</f>
        <v>0.000001</v>
      </c>
      <c r="L47" s="20">
        <v>3010000.0</v>
      </c>
      <c r="M47" s="20">
        <v>27400.0</v>
      </c>
      <c r="N47" s="21">
        <v>0.9102990033222591</v>
      </c>
      <c r="O47" s="17" t="s">
        <v>123</v>
      </c>
      <c r="P47" s="20">
        <v>14.165439152144346</v>
      </c>
      <c r="Q47" s="23">
        <v>0.2854</v>
      </c>
      <c r="R47" s="20">
        <v>40.0</v>
      </c>
      <c r="S47" s="20">
        <v>3.7625E9</v>
      </c>
      <c r="T47" s="19" t="s">
        <v>138</v>
      </c>
      <c r="U47" s="24">
        <v>10.0</v>
      </c>
      <c r="V47" s="31">
        <v>10.0</v>
      </c>
      <c r="W47" s="25" t="s">
        <v>130</v>
      </c>
      <c r="X47" s="50">
        <v>1.375</v>
      </c>
      <c r="Y47" s="96" t="s">
        <v>270</v>
      </c>
      <c r="Z47" s="17">
        <v>685.0</v>
      </c>
      <c r="AA47" s="17">
        <v>6.84850131E8</v>
      </c>
      <c r="AB47" s="17" t="s">
        <v>123</v>
      </c>
      <c r="AC47" s="17" t="s">
        <v>123</v>
      </c>
      <c r="AD47" s="17" t="s">
        <v>123</v>
      </c>
      <c r="AE47" s="28" t="s">
        <v>123</v>
      </c>
      <c r="AF47" s="28" t="s">
        <v>123</v>
      </c>
      <c r="AG47" s="29">
        <v>15.0</v>
      </c>
      <c r="AH47" s="17">
        <v>1.5105714E7</v>
      </c>
      <c r="AI47" s="17" t="s">
        <v>123</v>
      </c>
      <c r="AJ47" s="17" t="s">
        <v>123</v>
      </c>
      <c r="AK47" s="17" t="s">
        <v>123</v>
      </c>
      <c r="AL47" s="17">
        <v>212000.0</v>
      </c>
      <c r="AM47" s="17">
        <v>212489.0</v>
      </c>
      <c r="AN47" s="17">
        <v>690.0</v>
      </c>
      <c r="AO47" s="17" t="s">
        <v>123</v>
      </c>
      <c r="AP47" s="17">
        <v>60000.0</v>
      </c>
      <c r="AQ47" s="17" t="s">
        <v>123</v>
      </c>
      <c r="AR47" s="40" t="s">
        <v>123</v>
      </c>
      <c r="AS47" s="31" t="s">
        <v>123</v>
      </c>
      <c r="AT47" s="31" t="s">
        <v>123</v>
      </c>
      <c r="AU47" s="43" t="s">
        <v>123</v>
      </c>
      <c r="AV47" s="32" t="s">
        <v>123</v>
      </c>
      <c r="AW47" s="52" t="s">
        <v>123</v>
      </c>
    </row>
    <row r="48">
      <c r="A48" s="33">
        <v>44.0</v>
      </c>
      <c r="B48" s="34" t="s">
        <v>271</v>
      </c>
      <c r="C48" s="97" t="s">
        <v>272</v>
      </c>
      <c r="D48" s="14" t="s">
        <v>128</v>
      </c>
      <c r="E48" s="15">
        <v>3.5</v>
      </c>
      <c r="F48" s="36">
        <v>0.15</v>
      </c>
      <c r="G48" s="17">
        <v>3.0</v>
      </c>
      <c r="H48" s="70">
        <v>3.0</v>
      </c>
      <c r="I48" s="18">
        <v>100.0</v>
      </c>
      <c r="J48" s="37" t="s">
        <v>129</v>
      </c>
      <c r="K48" s="24" t="s">
        <v>123</v>
      </c>
      <c r="L48" s="20">
        <v>2050000.0</v>
      </c>
      <c r="M48" s="20">
        <v>895.0</v>
      </c>
      <c r="N48" s="21">
        <v>0.04365853658536585</v>
      </c>
      <c r="O48" s="20">
        <v>7.64957264957265</v>
      </c>
      <c r="P48" s="20">
        <v>17551.3698630137</v>
      </c>
      <c r="Q48" s="23">
        <v>3.9106</v>
      </c>
      <c r="R48" s="20">
        <v>1491666.6666666667</v>
      </c>
      <c r="S48" s="20">
        <v>1.3666666666666668E7</v>
      </c>
      <c r="T48" s="19" t="s">
        <v>150</v>
      </c>
      <c r="U48" s="24">
        <v>10.0</v>
      </c>
      <c r="V48" s="24">
        <v>10.0</v>
      </c>
      <c r="W48" s="25" t="s">
        <v>130</v>
      </c>
      <c r="X48" s="14">
        <f t="shared" ref="X48:X49" si="3">average(1,7)</f>
        <v>4</v>
      </c>
      <c r="Y48" s="96" t="s">
        <v>273</v>
      </c>
      <c r="Z48" s="94">
        <v>6.0E-4</v>
      </c>
      <c r="AA48" s="17">
        <f t="shared" ref="AA48:AA50" si="4">3248/5</f>
        <v>649.6</v>
      </c>
      <c r="AB48" s="17">
        <v>4.0</v>
      </c>
      <c r="AC48" s="17" t="s">
        <v>123</v>
      </c>
      <c r="AD48" s="17" t="s">
        <v>123</v>
      </c>
      <c r="AE48" s="28" t="s">
        <v>123</v>
      </c>
      <c r="AF48" s="28" t="s">
        <v>123</v>
      </c>
      <c r="AG48" s="17" t="s">
        <v>123</v>
      </c>
      <c r="AH48" s="17" t="s">
        <v>123</v>
      </c>
      <c r="AI48" s="17" t="s">
        <v>123</v>
      </c>
      <c r="AJ48" s="17" t="s">
        <v>123</v>
      </c>
      <c r="AK48" s="17" t="s">
        <v>123</v>
      </c>
      <c r="AL48" s="17">
        <v>117.0</v>
      </c>
      <c r="AM48" s="17">
        <f t="shared" ref="AM48:AM50" si="5">584/5</f>
        <v>116.8</v>
      </c>
      <c r="AN48" s="17">
        <v>0.0</v>
      </c>
      <c r="AO48" s="17" t="s">
        <v>123</v>
      </c>
      <c r="AP48" s="17" t="s">
        <v>123</v>
      </c>
      <c r="AQ48" s="17">
        <f t="shared" ref="AQ48:AQ50" si="6">30000000/5</f>
        <v>6000000</v>
      </c>
      <c r="AR48" s="42" t="s">
        <v>274</v>
      </c>
      <c r="AS48" s="31" t="s">
        <v>123</v>
      </c>
      <c r="AT48" s="31" t="s">
        <v>123</v>
      </c>
      <c r="AU48" s="43" t="s">
        <v>123</v>
      </c>
      <c r="AV48" s="32" t="s">
        <v>123</v>
      </c>
      <c r="AW48" s="32" t="s">
        <v>123</v>
      </c>
    </row>
    <row r="49">
      <c r="A49" s="33">
        <v>45.0</v>
      </c>
      <c r="B49" s="34" t="s">
        <v>275</v>
      </c>
      <c r="C49" s="35" t="s">
        <v>276</v>
      </c>
      <c r="D49" s="14" t="s">
        <v>128</v>
      </c>
      <c r="E49" s="15">
        <v>3.5</v>
      </c>
      <c r="F49" s="36">
        <v>0.6</v>
      </c>
      <c r="G49" s="17">
        <v>3.0</v>
      </c>
      <c r="H49" s="70">
        <v>3.0</v>
      </c>
      <c r="I49" s="18">
        <v>100.0</v>
      </c>
      <c r="J49" s="37" t="s">
        <v>133</v>
      </c>
      <c r="K49" s="24" t="s">
        <v>123</v>
      </c>
      <c r="L49" s="20">
        <v>2050000.0</v>
      </c>
      <c r="M49" s="20">
        <v>895.0</v>
      </c>
      <c r="N49" s="21">
        <v>0.04365853658536585</v>
      </c>
      <c r="O49" s="20">
        <v>7.64957264957265</v>
      </c>
      <c r="P49" s="20">
        <v>17551.3698630137</v>
      </c>
      <c r="Q49" s="23">
        <v>3.9106</v>
      </c>
      <c r="R49" s="20">
        <v>1491666.6666666667</v>
      </c>
      <c r="S49" s="20">
        <v>3416666.666666667</v>
      </c>
      <c r="T49" s="19" t="s">
        <v>150</v>
      </c>
      <c r="U49" s="24">
        <v>10.0</v>
      </c>
      <c r="V49" s="24">
        <v>10.0</v>
      </c>
      <c r="W49" s="25" t="s">
        <v>130</v>
      </c>
      <c r="X49" s="14">
        <f t="shared" si="3"/>
        <v>4</v>
      </c>
      <c r="Y49" s="96" t="s">
        <v>273</v>
      </c>
      <c r="Z49" s="94">
        <v>6.0E-4</v>
      </c>
      <c r="AA49" s="17">
        <f t="shared" si="4"/>
        <v>649.6</v>
      </c>
      <c r="AB49" s="17">
        <v>4.0</v>
      </c>
      <c r="AC49" s="17" t="s">
        <v>123</v>
      </c>
      <c r="AD49" s="17" t="s">
        <v>123</v>
      </c>
      <c r="AE49" s="28" t="s">
        <v>123</v>
      </c>
      <c r="AF49" s="28" t="s">
        <v>123</v>
      </c>
      <c r="AG49" s="17" t="s">
        <v>123</v>
      </c>
      <c r="AH49" s="17" t="s">
        <v>123</v>
      </c>
      <c r="AI49" s="17" t="s">
        <v>123</v>
      </c>
      <c r="AJ49" s="17" t="s">
        <v>123</v>
      </c>
      <c r="AK49" s="17" t="s">
        <v>123</v>
      </c>
      <c r="AL49" s="17">
        <v>117.0</v>
      </c>
      <c r="AM49" s="17">
        <f t="shared" si="5"/>
        <v>116.8</v>
      </c>
      <c r="AN49" s="17">
        <v>0.0</v>
      </c>
      <c r="AO49" s="17" t="s">
        <v>123</v>
      </c>
      <c r="AP49" s="17" t="s">
        <v>123</v>
      </c>
      <c r="AQ49" s="17">
        <f t="shared" si="6"/>
        <v>6000000</v>
      </c>
      <c r="AR49" s="42" t="s">
        <v>274</v>
      </c>
      <c r="AS49" s="31" t="s">
        <v>123</v>
      </c>
      <c r="AT49" s="31" t="s">
        <v>123</v>
      </c>
      <c r="AU49" s="43" t="s">
        <v>207</v>
      </c>
      <c r="AV49" s="32" t="s">
        <v>208</v>
      </c>
      <c r="AW49" s="52" t="s">
        <v>123</v>
      </c>
    </row>
    <row r="50">
      <c r="A50" s="33">
        <v>46.0</v>
      </c>
      <c r="B50" s="34" t="s">
        <v>275</v>
      </c>
      <c r="C50" s="35" t="s">
        <v>277</v>
      </c>
      <c r="D50" s="14" t="s">
        <v>128</v>
      </c>
      <c r="E50" s="15">
        <v>3.5</v>
      </c>
      <c r="F50" s="36">
        <v>1.0</v>
      </c>
      <c r="G50" s="17">
        <v>3.0</v>
      </c>
      <c r="H50" s="18">
        <v>3.0</v>
      </c>
      <c r="I50" s="18">
        <v>100.0</v>
      </c>
      <c r="J50" s="24" t="s">
        <v>278</v>
      </c>
      <c r="K50" s="24" t="s">
        <v>123</v>
      </c>
      <c r="L50" s="20">
        <v>312000.0</v>
      </c>
      <c r="M50" s="20">
        <v>410.0</v>
      </c>
      <c r="N50" s="21">
        <v>0.13141025641025642</v>
      </c>
      <c r="O50" s="20">
        <v>3.5042735042735043</v>
      </c>
      <c r="P50" s="20">
        <v>2671.232876712329</v>
      </c>
      <c r="Q50" s="23">
        <v>8.5366</v>
      </c>
      <c r="R50" s="20">
        <v>683333.3333333334</v>
      </c>
      <c r="S50" s="20">
        <v>312000.0</v>
      </c>
      <c r="T50" s="19" t="s">
        <v>150</v>
      </c>
      <c r="U50" s="31">
        <v>1.0E10</v>
      </c>
      <c r="V50" s="31">
        <v>1.0E10</v>
      </c>
      <c r="W50" s="25" t="s">
        <v>130</v>
      </c>
      <c r="X50" s="22">
        <f>average(1,4)</f>
        <v>2.5</v>
      </c>
      <c r="Y50" s="96" t="s">
        <v>279</v>
      </c>
      <c r="Z50" s="94">
        <v>6.0E-4</v>
      </c>
      <c r="AA50" s="17">
        <f t="shared" si="4"/>
        <v>649.6</v>
      </c>
      <c r="AB50" s="17">
        <v>4.0</v>
      </c>
      <c r="AC50" s="17" t="s">
        <v>123</v>
      </c>
      <c r="AD50" s="17" t="s">
        <v>123</v>
      </c>
      <c r="AE50" s="28" t="s">
        <v>123</v>
      </c>
      <c r="AF50" s="28" t="s">
        <v>123</v>
      </c>
      <c r="AG50" s="17" t="s">
        <v>123</v>
      </c>
      <c r="AH50" s="17" t="s">
        <v>123</v>
      </c>
      <c r="AI50" s="17" t="s">
        <v>123</v>
      </c>
      <c r="AJ50" s="17" t="s">
        <v>123</v>
      </c>
      <c r="AK50" s="17" t="s">
        <v>123</v>
      </c>
      <c r="AL50" s="17">
        <v>117.0</v>
      </c>
      <c r="AM50" s="17">
        <f t="shared" si="5"/>
        <v>116.8</v>
      </c>
      <c r="AN50" s="17">
        <v>0.0</v>
      </c>
      <c r="AO50" s="17" t="s">
        <v>123</v>
      </c>
      <c r="AP50" s="17" t="s">
        <v>123</v>
      </c>
      <c r="AQ50" s="17">
        <f t="shared" si="6"/>
        <v>6000000</v>
      </c>
      <c r="AR50" s="42" t="s">
        <v>274</v>
      </c>
      <c r="AS50" s="31" t="s">
        <v>123</v>
      </c>
      <c r="AT50" s="31" t="s">
        <v>123</v>
      </c>
      <c r="AU50" s="43" t="s">
        <v>123</v>
      </c>
      <c r="AV50" s="32" t="s">
        <v>123</v>
      </c>
      <c r="AW50" s="32" t="s">
        <v>123</v>
      </c>
    </row>
    <row r="51">
      <c r="A51" s="33">
        <v>47.0</v>
      </c>
      <c r="B51" s="64" t="s">
        <v>280</v>
      </c>
      <c r="C51" s="35" t="s">
        <v>281</v>
      </c>
      <c r="D51" s="19" t="s">
        <v>128</v>
      </c>
      <c r="E51" s="15">
        <v>1.1</v>
      </c>
      <c r="F51" s="36">
        <v>0.05</v>
      </c>
      <c r="G51" s="17">
        <v>2.0</v>
      </c>
      <c r="H51" s="18">
        <v>20.0</v>
      </c>
      <c r="I51" s="18" t="s">
        <v>123</v>
      </c>
      <c r="J51" s="19" t="s">
        <v>124</v>
      </c>
      <c r="K51" s="45">
        <v>0.05</v>
      </c>
      <c r="L51" s="20">
        <v>3.54E7</v>
      </c>
      <c r="M51" s="20">
        <v>598000.0</v>
      </c>
      <c r="N51" s="62">
        <v>1.6892655367231637</v>
      </c>
      <c r="O51" s="80" t="s">
        <v>123</v>
      </c>
      <c r="P51" s="20">
        <v>22.125</v>
      </c>
      <c r="Q51" s="23">
        <v>0.0018</v>
      </c>
      <c r="R51" s="20" t="s">
        <v>123</v>
      </c>
      <c r="S51" s="20">
        <v>7.08E8</v>
      </c>
      <c r="T51" s="19" t="s">
        <v>160</v>
      </c>
      <c r="U51" s="31">
        <v>1000.0</v>
      </c>
      <c r="V51" s="31">
        <v>1000.0</v>
      </c>
      <c r="W51" s="25" t="s">
        <v>130</v>
      </c>
      <c r="X51" s="14">
        <v>2.0</v>
      </c>
      <c r="Y51" s="96" t="s">
        <v>282</v>
      </c>
      <c r="Z51" s="17" t="s">
        <v>123</v>
      </c>
      <c r="AA51" s="17" t="s">
        <v>123</v>
      </c>
      <c r="AB51" s="17" t="s">
        <v>123</v>
      </c>
      <c r="AC51" s="17" t="s">
        <v>123</v>
      </c>
      <c r="AD51" s="17" t="s">
        <v>123</v>
      </c>
      <c r="AE51" s="28" t="s">
        <v>123</v>
      </c>
      <c r="AF51" s="28" t="s">
        <v>123</v>
      </c>
      <c r="AG51" s="17" t="s">
        <v>123</v>
      </c>
      <c r="AH51" s="17" t="s">
        <v>123</v>
      </c>
      <c r="AI51" s="17" t="s">
        <v>123</v>
      </c>
      <c r="AJ51" s="17" t="s">
        <v>123</v>
      </c>
      <c r="AK51" s="17" t="s">
        <v>123</v>
      </c>
      <c r="AL51" s="17">
        <v>1600000.0</v>
      </c>
      <c r="AM51" s="17">
        <v>1600000.0</v>
      </c>
      <c r="AN51" s="29" t="s">
        <v>123</v>
      </c>
      <c r="AO51" s="17" t="s">
        <v>123</v>
      </c>
      <c r="AP51" s="17" t="s">
        <v>123</v>
      </c>
      <c r="AQ51" s="29" t="s">
        <v>123</v>
      </c>
      <c r="AR51" s="30" t="s">
        <v>123</v>
      </c>
      <c r="AS51" s="31" t="s">
        <v>162</v>
      </c>
      <c r="AT51" s="31" t="s">
        <v>123</v>
      </c>
      <c r="AU51" s="43" t="s">
        <v>123</v>
      </c>
      <c r="AV51" s="32" t="s">
        <v>123</v>
      </c>
      <c r="AW51" s="32" t="s">
        <v>123</v>
      </c>
    </row>
    <row r="52">
      <c r="A52" s="33">
        <v>48.0</v>
      </c>
      <c r="B52" s="34" t="s">
        <v>283</v>
      </c>
      <c r="C52" s="69" t="s">
        <v>284</v>
      </c>
      <c r="D52" s="14" t="s">
        <v>122</v>
      </c>
      <c r="E52" s="15">
        <v>3.5</v>
      </c>
      <c r="F52" s="36">
        <f>average(0.15,0.3)</f>
        <v>0.225</v>
      </c>
      <c r="G52" s="17">
        <v>2.0</v>
      </c>
      <c r="H52" s="18">
        <v>60.0</v>
      </c>
      <c r="I52" s="18" t="s">
        <v>123</v>
      </c>
      <c r="J52" s="37" t="s">
        <v>129</v>
      </c>
      <c r="K52" s="45">
        <f>average(0.02,0.05)</f>
        <v>0.035</v>
      </c>
      <c r="L52" s="20">
        <v>2.03E7</v>
      </c>
      <c r="M52" s="20">
        <v>50000.0</v>
      </c>
      <c r="N52" s="21">
        <v>0.24630541871921183</v>
      </c>
      <c r="O52" s="80" t="s">
        <v>123</v>
      </c>
      <c r="P52" s="20">
        <v>773.3333333333334</v>
      </c>
      <c r="Q52" s="23">
        <v>0.07</v>
      </c>
      <c r="R52" s="20">
        <v>2.380952380952381E9</v>
      </c>
      <c r="S52" s="20">
        <v>9.022222222222222E7</v>
      </c>
      <c r="T52" s="19" t="s">
        <v>138</v>
      </c>
      <c r="U52" s="24">
        <v>3.0</v>
      </c>
      <c r="V52" s="24">
        <v>10.0</v>
      </c>
      <c r="W52" s="25" t="s">
        <v>130</v>
      </c>
      <c r="X52" s="14">
        <f>average(7, 21)</f>
        <v>14</v>
      </c>
      <c r="Y52" s="24" t="s">
        <v>285</v>
      </c>
      <c r="Z52" s="76">
        <v>2.1E-5</v>
      </c>
      <c r="AA52" s="17">
        <v>21.0</v>
      </c>
      <c r="AB52" s="17" t="s">
        <v>123</v>
      </c>
      <c r="AC52" s="17" t="s">
        <v>123</v>
      </c>
      <c r="AD52" s="17" t="s">
        <v>123</v>
      </c>
      <c r="AE52" s="28" t="s">
        <v>123</v>
      </c>
      <c r="AF52" s="28" t="s">
        <v>123</v>
      </c>
      <c r="AG52" s="17" t="s">
        <v>123</v>
      </c>
      <c r="AH52" s="17" t="s">
        <v>123</v>
      </c>
      <c r="AI52" s="17" t="s">
        <v>123</v>
      </c>
      <c r="AJ52" s="17" t="s">
        <v>123</v>
      </c>
      <c r="AK52" s="17" t="s">
        <v>123</v>
      </c>
      <c r="AL52" s="17" t="s">
        <v>123</v>
      </c>
      <c r="AM52" s="17" t="s">
        <v>123</v>
      </c>
      <c r="AN52" s="29" t="s">
        <v>123</v>
      </c>
      <c r="AO52" s="17" t="s">
        <v>123</v>
      </c>
      <c r="AP52" s="17" t="s">
        <v>123</v>
      </c>
      <c r="AQ52" s="17">
        <v>26250.0</v>
      </c>
      <c r="AR52" s="40" t="s">
        <v>286</v>
      </c>
      <c r="AS52" s="31" t="s">
        <v>162</v>
      </c>
      <c r="AT52" s="31" t="s">
        <v>287</v>
      </c>
      <c r="AU52" s="43" t="s">
        <v>123</v>
      </c>
      <c r="AV52" s="32" t="s">
        <v>123</v>
      </c>
      <c r="AW52" s="32" t="s">
        <v>123</v>
      </c>
    </row>
    <row r="53">
      <c r="A53" s="33">
        <v>49.0</v>
      </c>
      <c r="B53" s="34" t="s">
        <v>288</v>
      </c>
      <c r="C53" s="69" t="s">
        <v>199</v>
      </c>
      <c r="D53" s="14" t="s">
        <v>122</v>
      </c>
      <c r="E53" s="15">
        <v>1.0</v>
      </c>
      <c r="F53" s="36">
        <v>0.01</v>
      </c>
      <c r="G53" s="17">
        <v>3.0</v>
      </c>
      <c r="H53" s="18">
        <v>0.0</v>
      </c>
      <c r="I53" s="18" t="s">
        <v>123</v>
      </c>
      <c r="J53" s="19" t="s">
        <v>124</v>
      </c>
      <c r="K53" s="14" t="s">
        <v>123</v>
      </c>
      <c r="L53" s="20">
        <v>1.36E7</v>
      </c>
      <c r="M53" s="20">
        <v>34200.0</v>
      </c>
      <c r="N53" s="21">
        <v>0.2514705882352941</v>
      </c>
      <c r="O53" s="20">
        <v>2.5714285714285716</v>
      </c>
      <c r="P53" s="20">
        <v>1023.4337070149355</v>
      </c>
      <c r="Q53" s="23">
        <v>0.0292</v>
      </c>
      <c r="R53" s="20">
        <v>3420000.0</v>
      </c>
      <c r="S53" s="20">
        <v>1.36E9</v>
      </c>
      <c r="T53" s="19" t="s">
        <v>150</v>
      </c>
      <c r="U53" s="24" t="s">
        <v>123</v>
      </c>
      <c r="V53" s="24" t="s">
        <v>123</v>
      </c>
      <c r="W53" s="24" t="s">
        <v>123</v>
      </c>
      <c r="X53" s="14">
        <v>60.0</v>
      </c>
      <c r="Y53" s="24" t="s">
        <v>289</v>
      </c>
      <c r="Z53" s="80">
        <v>0.01</v>
      </c>
      <c r="AA53" s="57">
        <v>13340.2262381</v>
      </c>
      <c r="AB53" s="57">
        <v>4.68650716209</v>
      </c>
      <c r="AC53" s="57">
        <v>4.909310221699</v>
      </c>
      <c r="AD53" s="57">
        <v>5717.970505045096</v>
      </c>
      <c r="AE53" s="72">
        <v>5.130856245E-4</v>
      </c>
      <c r="AF53" s="59">
        <v>513.0856245</v>
      </c>
      <c r="AG53" s="51">
        <v>0.7</v>
      </c>
      <c r="AH53" s="57">
        <v>744246.06523</v>
      </c>
      <c r="AI53" s="57">
        <v>228.044210546</v>
      </c>
      <c r="AJ53" s="57">
        <v>200.36991879776</v>
      </c>
      <c r="AK53" s="57">
        <v>377223.9876161122</v>
      </c>
      <c r="AL53" s="29">
        <v>13300.0</v>
      </c>
      <c r="AM53" s="57">
        <v>13288.5988675</v>
      </c>
      <c r="AN53" s="57">
        <v>4.62050712898</v>
      </c>
      <c r="AO53" s="57">
        <v>4.852560814952</v>
      </c>
      <c r="AP53" s="57">
        <v>5677.07839165075</v>
      </c>
      <c r="AQ53" s="29" t="s">
        <v>123</v>
      </c>
      <c r="AR53" s="30" t="s">
        <v>123</v>
      </c>
      <c r="AS53" s="31" t="s">
        <v>123</v>
      </c>
      <c r="AT53" s="31" t="s">
        <v>290</v>
      </c>
      <c r="AU53" s="32" t="s">
        <v>291</v>
      </c>
      <c r="AV53" s="32" t="s">
        <v>292</v>
      </c>
      <c r="AW53" s="52" t="s">
        <v>123</v>
      </c>
    </row>
    <row r="54">
      <c r="A54" s="33">
        <v>50.0</v>
      </c>
      <c r="B54" s="34" t="s">
        <v>293</v>
      </c>
      <c r="C54" s="69" t="s">
        <v>203</v>
      </c>
      <c r="D54" s="14" t="s">
        <v>122</v>
      </c>
      <c r="E54" s="15">
        <v>10.0</v>
      </c>
      <c r="F54" s="36">
        <v>1.0</v>
      </c>
      <c r="G54" s="17">
        <v>3.0</v>
      </c>
      <c r="H54" s="18">
        <v>0.0</v>
      </c>
      <c r="I54" s="18" t="s">
        <v>123</v>
      </c>
      <c r="J54" s="24" t="s">
        <v>278</v>
      </c>
      <c r="K54" s="45">
        <v>1.0</v>
      </c>
      <c r="L54" s="20">
        <v>1.36E7</v>
      </c>
      <c r="M54" s="20">
        <v>34200.0</v>
      </c>
      <c r="N54" s="21">
        <v>0.2514705882352941</v>
      </c>
      <c r="O54" s="20">
        <v>2.5714285714285716</v>
      </c>
      <c r="P54" s="20">
        <v>1023.4337070149355</v>
      </c>
      <c r="Q54" s="23">
        <v>0.0292</v>
      </c>
      <c r="R54" s="20">
        <v>3420000.0</v>
      </c>
      <c r="S54" s="20">
        <v>1.36E7</v>
      </c>
      <c r="T54" s="19" t="s">
        <v>150</v>
      </c>
      <c r="U54" s="24" t="s">
        <v>123</v>
      </c>
      <c r="V54" s="25" t="s">
        <v>123</v>
      </c>
      <c r="W54" s="24" t="s">
        <v>123</v>
      </c>
      <c r="X54" s="14">
        <v>60.0</v>
      </c>
      <c r="Y54" s="24" t="s">
        <v>289</v>
      </c>
      <c r="Z54" s="80">
        <v>0.01</v>
      </c>
      <c r="AA54" s="57">
        <v>13340.2262381</v>
      </c>
      <c r="AB54" s="57">
        <v>4.68650716209</v>
      </c>
      <c r="AC54" s="57">
        <v>4.909310221699</v>
      </c>
      <c r="AD54" s="57">
        <v>5717.970505045096</v>
      </c>
      <c r="AE54" s="72">
        <v>5.130856245E-4</v>
      </c>
      <c r="AF54" s="59">
        <v>513.0856245</v>
      </c>
      <c r="AG54" s="51">
        <v>0.7</v>
      </c>
      <c r="AH54" s="57">
        <v>744246.06523</v>
      </c>
      <c r="AI54" s="57">
        <v>228.044210546</v>
      </c>
      <c r="AJ54" s="57">
        <v>200.36991879776</v>
      </c>
      <c r="AK54" s="57">
        <v>377223.9876161122</v>
      </c>
      <c r="AL54" s="29">
        <v>13300.0</v>
      </c>
      <c r="AM54" s="57">
        <v>13288.5988675</v>
      </c>
      <c r="AN54" s="57">
        <v>4.62050712898</v>
      </c>
      <c r="AO54" s="57">
        <v>4.852560814952</v>
      </c>
      <c r="AP54" s="57">
        <v>5677.07839165075</v>
      </c>
      <c r="AQ54" s="29" t="s">
        <v>123</v>
      </c>
      <c r="AR54" s="30" t="s">
        <v>123</v>
      </c>
      <c r="AS54" s="31" t="s">
        <v>123</v>
      </c>
      <c r="AT54" s="31" t="s">
        <v>290</v>
      </c>
      <c r="AU54" s="32" t="s">
        <v>291</v>
      </c>
      <c r="AV54" s="32" t="s">
        <v>292</v>
      </c>
      <c r="AW54" s="32" t="s">
        <v>123</v>
      </c>
    </row>
    <row r="55">
      <c r="A55" s="33">
        <v>51.0</v>
      </c>
      <c r="B55" s="34" t="s">
        <v>294</v>
      </c>
      <c r="C55" s="47"/>
      <c r="D55" s="14" t="s">
        <v>122</v>
      </c>
      <c r="E55" s="15">
        <v>0.9</v>
      </c>
      <c r="F55" s="36">
        <v>0.0065</v>
      </c>
      <c r="G55" s="17">
        <v>2.0</v>
      </c>
      <c r="H55" s="18">
        <v>60.0</v>
      </c>
      <c r="I55" s="18" t="s">
        <v>123</v>
      </c>
      <c r="J55" s="19" t="s">
        <v>149</v>
      </c>
      <c r="K55" s="67">
        <f>33/100000</f>
        <v>0.00033</v>
      </c>
      <c r="L55" s="20">
        <v>3500000.0</v>
      </c>
      <c r="M55" s="20">
        <v>7330.0</v>
      </c>
      <c r="N55" s="21">
        <v>0.20942857142857144</v>
      </c>
      <c r="O55" s="20">
        <v>34093.023255813954</v>
      </c>
      <c r="P55" s="20">
        <v>16.27906976744186</v>
      </c>
      <c r="Q55" s="23">
        <v>0.1255</v>
      </c>
      <c r="R55" s="20" t="s">
        <v>123</v>
      </c>
      <c r="S55" s="20" t="s">
        <v>123</v>
      </c>
      <c r="T55" s="19" t="s">
        <v>138</v>
      </c>
      <c r="U55" s="24">
        <v>10.0</v>
      </c>
      <c r="V55" s="31">
        <v>10.0</v>
      </c>
      <c r="W55" s="25" t="s">
        <v>130</v>
      </c>
      <c r="X55" s="50">
        <v>1.8</v>
      </c>
      <c r="Y55" s="24" t="s">
        <v>295</v>
      </c>
      <c r="Z55" s="17" t="s">
        <v>123</v>
      </c>
      <c r="AA55" s="17" t="s">
        <v>123</v>
      </c>
      <c r="AB55" s="17" t="s">
        <v>123</v>
      </c>
      <c r="AC55" s="17" t="s">
        <v>123</v>
      </c>
      <c r="AD55" s="17" t="s">
        <v>123</v>
      </c>
      <c r="AE55" s="28" t="s">
        <v>123</v>
      </c>
      <c r="AF55" s="28" t="s">
        <v>123</v>
      </c>
      <c r="AG55" s="17" t="s">
        <v>123</v>
      </c>
      <c r="AH55" s="17" t="s">
        <v>123</v>
      </c>
      <c r="AI55" s="17" t="s">
        <v>123</v>
      </c>
      <c r="AJ55" s="17" t="s">
        <v>123</v>
      </c>
      <c r="AK55" s="17" t="s">
        <v>123</v>
      </c>
      <c r="AL55" s="27">
        <v>0.215</v>
      </c>
      <c r="AM55" s="17">
        <v>215000.0</v>
      </c>
      <c r="AN55" s="29" t="s">
        <v>123</v>
      </c>
      <c r="AO55" s="17" t="s">
        <v>123</v>
      </c>
      <c r="AP55" s="17" t="s">
        <v>123</v>
      </c>
      <c r="AQ55" s="17">
        <v>528000.0</v>
      </c>
      <c r="AR55" s="42" t="s">
        <v>296</v>
      </c>
      <c r="AS55" s="31" t="s">
        <v>162</v>
      </c>
      <c r="AT55" s="31" t="s">
        <v>297</v>
      </c>
      <c r="AU55" s="43" t="s">
        <v>123</v>
      </c>
      <c r="AV55" s="32" t="s">
        <v>123</v>
      </c>
      <c r="AW55" s="32" t="s">
        <v>123</v>
      </c>
    </row>
    <row r="56">
      <c r="A56" s="33">
        <v>52.0</v>
      </c>
      <c r="B56" s="34" t="s">
        <v>298</v>
      </c>
      <c r="C56" s="44"/>
      <c r="D56" s="14" t="s">
        <v>128</v>
      </c>
      <c r="E56" s="15" t="s">
        <v>123</v>
      </c>
      <c r="F56" s="36">
        <v>0.006</v>
      </c>
      <c r="G56" s="17">
        <v>2.0</v>
      </c>
      <c r="H56" s="18">
        <v>1.0</v>
      </c>
      <c r="I56" s="18">
        <v>90.0</v>
      </c>
      <c r="J56" s="19" t="s">
        <v>149</v>
      </c>
      <c r="K56" s="14" t="s">
        <v>123</v>
      </c>
      <c r="L56" s="20">
        <v>1.74E7</v>
      </c>
      <c r="M56" s="20">
        <v>25100.0</v>
      </c>
      <c r="N56" s="21">
        <v>0.1442528735632184</v>
      </c>
      <c r="O56" s="20">
        <v>0.20916666666666667</v>
      </c>
      <c r="P56" s="20">
        <v>144.661251569242</v>
      </c>
      <c r="Q56" s="23" t="s">
        <v>123</v>
      </c>
      <c r="R56" s="20">
        <v>162.98701298701297</v>
      </c>
      <c r="S56" s="20">
        <v>2.9E9</v>
      </c>
      <c r="T56" s="19" t="s">
        <v>144</v>
      </c>
      <c r="U56" s="24">
        <v>10.0</v>
      </c>
      <c r="V56" s="31">
        <v>10.0</v>
      </c>
      <c r="W56" s="25" t="s">
        <v>130</v>
      </c>
      <c r="X56" s="14">
        <v>1.0</v>
      </c>
      <c r="Y56" s="24" t="s">
        <v>299</v>
      </c>
      <c r="Z56" s="17">
        <v>154.0</v>
      </c>
      <c r="AA56" s="17">
        <f>153097991+596824</f>
        <v>153694815</v>
      </c>
      <c r="AB56" s="17" t="s">
        <v>123</v>
      </c>
      <c r="AC56" s="17" t="s">
        <v>123</v>
      </c>
      <c r="AD56" s="17" t="s">
        <v>123</v>
      </c>
      <c r="AE56" s="28" t="s">
        <v>123</v>
      </c>
      <c r="AF56" s="28" t="s">
        <v>123</v>
      </c>
      <c r="AG56" s="51">
        <v>8.3</v>
      </c>
      <c r="AH56" s="17">
        <f>4377930+3895547</f>
        <v>8273477</v>
      </c>
      <c r="AI56" s="17" t="s">
        <v>123</v>
      </c>
      <c r="AJ56" s="17" t="s">
        <v>123</v>
      </c>
      <c r="AK56" s="17" t="s">
        <v>123</v>
      </c>
      <c r="AL56" s="17">
        <v>120000.0</v>
      </c>
      <c r="AM56" s="17">
        <f>63312+56969</f>
        <v>120281</v>
      </c>
      <c r="AN56" s="17">
        <v>28.0</v>
      </c>
      <c r="AO56" s="17" t="s">
        <v>123</v>
      </c>
      <c r="AP56" s="17">
        <v>4100.0</v>
      </c>
      <c r="AQ56" s="29" t="s">
        <v>123</v>
      </c>
      <c r="AR56" s="30" t="s">
        <v>123</v>
      </c>
      <c r="AS56" s="31" t="s">
        <v>123</v>
      </c>
      <c r="AT56" s="31" t="s">
        <v>123</v>
      </c>
      <c r="AU56" s="43" t="s">
        <v>123</v>
      </c>
      <c r="AV56" s="32" t="s">
        <v>123</v>
      </c>
      <c r="AW56" s="52" t="s">
        <v>123</v>
      </c>
    </row>
    <row r="57">
      <c r="A57" s="33">
        <v>53.0</v>
      </c>
      <c r="B57" s="34" t="s">
        <v>300</v>
      </c>
      <c r="C57" s="60"/>
      <c r="D57" s="14" t="s">
        <v>122</v>
      </c>
      <c r="E57" s="15">
        <v>2.8</v>
      </c>
      <c r="F57" s="36">
        <v>0.096</v>
      </c>
      <c r="G57" s="17">
        <v>3.0</v>
      </c>
      <c r="H57" s="18">
        <v>1.0</v>
      </c>
      <c r="I57" s="18">
        <v>7.0</v>
      </c>
      <c r="J57" s="19" t="s">
        <v>124</v>
      </c>
      <c r="K57" s="45">
        <v>0.01</v>
      </c>
      <c r="L57" s="20">
        <v>5670000.0</v>
      </c>
      <c r="M57" s="20">
        <v>34300.0</v>
      </c>
      <c r="N57" s="21">
        <v>0.6049382716049383</v>
      </c>
      <c r="O57" s="17" t="s">
        <v>123</v>
      </c>
      <c r="P57" s="20">
        <v>7325.581395348837</v>
      </c>
      <c r="Q57" s="23">
        <v>0.0816</v>
      </c>
      <c r="R57" s="20" t="s">
        <v>123</v>
      </c>
      <c r="S57" s="20">
        <v>5.90625E7</v>
      </c>
      <c r="T57" s="19" t="s">
        <v>125</v>
      </c>
      <c r="U57" s="24">
        <v>20.0</v>
      </c>
      <c r="V57" s="31">
        <v>10.0</v>
      </c>
      <c r="W57" s="25" t="s">
        <v>130</v>
      </c>
      <c r="X57" s="50">
        <f>average(2,7)</f>
        <v>4.5</v>
      </c>
      <c r="Y57" s="24" t="s">
        <v>301</v>
      </c>
      <c r="Z57" s="17">
        <v>0.0</v>
      </c>
      <c r="AA57" s="17">
        <v>0.0</v>
      </c>
      <c r="AB57" s="17">
        <v>0.0</v>
      </c>
      <c r="AC57" s="17">
        <v>0.0</v>
      </c>
      <c r="AD57" s="17">
        <v>0.0</v>
      </c>
      <c r="AE57" s="28" t="s">
        <v>123</v>
      </c>
      <c r="AF57" s="28" t="s">
        <v>123</v>
      </c>
      <c r="AG57" s="17">
        <v>0.0</v>
      </c>
      <c r="AH57" s="17">
        <v>0.0</v>
      </c>
      <c r="AI57" s="17">
        <v>0.0</v>
      </c>
      <c r="AJ57" s="17">
        <v>0.0</v>
      </c>
      <c r="AK57" s="17">
        <v>0.0</v>
      </c>
      <c r="AL57" s="17">
        <v>0.0</v>
      </c>
      <c r="AM57" s="17">
        <v>0.0</v>
      </c>
      <c r="AN57" s="17">
        <v>0.0</v>
      </c>
      <c r="AO57" s="17">
        <v>0.0</v>
      </c>
      <c r="AP57" s="17">
        <v>0.0</v>
      </c>
      <c r="AQ57" s="17">
        <v>774.0</v>
      </c>
      <c r="AR57" s="40" t="s">
        <v>302</v>
      </c>
      <c r="AS57" s="31" t="s">
        <v>123</v>
      </c>
      <c r="AT57" s="31" t="s">
        <v>123</v>
      </c>
      <c r="AU57" s="43" t="s">
        <v>123</v>
      </c>
      <c r="AV57" s="32" t="s">
        <v>123</v>
      </c>
      <c r="AW57" s="32" t="s">
        <v>123</v>
      </c>
    </row>
    <row r="58">
      <c r="A58" s="33">
        <v>54.0</v>
      </c>
      <c r="B58" s="34" t="s">
        <v>303</v>
      </c>
      <c r="C58" s="89" t="s">
        <v>304</v>
      </c>
      <c r="D58" s="14" t="s">
        <v>128</v>
      </c>
      <c r="E58" s="15">
        <v>4.0</v>
      </c>
      <c r="F58" s="36">
        <v>0.2</v>
      </c>
      <c r="G58" s="17">
        <v>2.0</v>
      </c>
      <c r="H58" s="18">
        <v>200.0</v>
      </c>
      <c r="I58" s="18">
        <v>200.0</v>
      </c>
      <c r="J58" s="37" t="s">
        <v>129</v>
      </c>
      <c r="K58" s="24" t="s">
        <v>123</v>
      </c>
      <c r="L58" s="20">
        <v>2290000.0</v>
      </c>
      <c r="M58" s="20">
        <v>5210.0</v>
      </c>
      <c r="N58" s="21">
        <v>0.22751091703056767</v>
      </c>
      <c r="O58" s="41" t="s">
        <v>123</v>
      </c>
      <c r="P58" s="22" t="s">
        <v>123</v>
      </c>
      <c r="Q58" s="23">
        <v>0.7678</v>
      </c>
      <c r="R58" s="20">
        <v>10420.0</v>
      </c>
      <c r="S58" s="20">
        <v>1.145E7</v>
      </c>
      <c r="T58" s="19" t="s">
        <v>160</v>
      </c>
      <c r="U58" s="24">
        <v>100.0</v>
      </c>
      <c r="V58" s="24">
        <v>100.0</v>
      </c>
      <c r="W58" s="25" t="s">
        <v>130</v>
      </c>
      <c r="X58" s="14">
        <v>2.0</v>
      </c>
      <c r="Y58" s="26">
        <v>43160.0</v>
      </c>
      <c r="Z58" s="27">
        <v>0.5</v>
      </c>
      <c r="AA58" s="17">
        <v>500000.0</v>
      </c>
      <c r="AB58" s="17" t="s">
        <v>123</v>
      </c>
      <c r="AC58" s="17" t="s">
        <v>123</v>
      </c>
      <c r="AD58" s="17" t="s">
        <v>123</v>
      </c>
      <c r="AE58" s="28" t="s">
        <v>123</v>
      </c>
      <c r="AF58" s="28" t="s">
        <v>123</v>
      </c>
      <c r="AG58" s="17" t="s">
        <v>123</v>
      </c>
      <c r="AH58" s="17" t="s">
        <v>123</v>
      </c>
      <c r="AI58" s="17" t="s">
        <v>123</v>
      </c>
      <c r="AJ58" s="17" t="s">
        <v>123</v>
      </c>
      <c r="AK58" s="17" t="s">
        <v>123</v>
      </c>
      <c r="AL58" s="17" t="s">
        <v>123</v>
      </c>
      <c r="AM58" s="17" t="s">
        <v>123</v>
      </c>
      <c r="AN58" s="17">
        <v>3.0</v>
      </c>
      <c r="AO58" s="17" t="s">
        <v>123</v>
      </c>
      <c r="AP58" s="17" t="s">
        <v>123</v>
      </c>
      <c r="AQ58" s="29" t="s">
        <v>123</v>
      </c>
      <c r="AR58" s="30" t="s">
        <v>123</v>
      </c>
      <c r="AS58" s="31" t="s">
        <v>123</v>
      </c>
      <c r="AT58" s="31" t="s">
        <v>123</v>
      </c>
      <c r="AU58" s="32" t="s">
        <v>305</v>
      </c>
      <c r="AV58" s="32" t="s">
        <v>123</v>
      </c>
      <c r="AW58" s="32" t="s">
        <v>306</v>
      </c>
    </row>
    <row r="59">
      <c r="A59" s="33">
        <v>55.0</v>
      </c>
      <c r="B59" s="34" t="s">
        <v>307</v>
      </c>
      <c r="C59" s="47"/>
      <c r="D59" s="14" t="s">
        <v>168</v>
      </c>
      <c r="E59" s="15">
        <v>3.1</v>
      </c>
      <c r="F59" s="66">
        <v>1.9E-4</v>
      </c>
      <c r="G59" s="17">
        <v>2.0</v>
      </c>
      <c r="H59" s="18" t="s">
        <v>123</v>
      </c>
      <c r="I59" s="18">
        <v>2.0</v>
      </c>
      <c r="J59" s="19" t="s">
        <v>143</v>
      </c>
      <c r="K59" s="56">
        <v>3.3E-5</v>
      </c>
      <c r="L59" s="20">
        <v>1640000.0</v>
      </c>
      <c r="M59" s="20">
        <v>1370.0</v>
      </c>
      <c r="N59" s="21">
        <v>0.08353658536585366</v>
      </c>
      <c r="O59" s="21">
        <v>0.13564356435643565</v>
      </c>
      <c r="P59" s="20">
        <v>162.4603625012328</v>
      </c>
      <c r="Q59" s="23">
        <v>2.2409</v>
      </c>
      <c r="R59" s="20">
        <v>19.295774647887324</v>
      </c>
      <c r="S59" s="20">
        <v>8.63157894736842E9</v>
      </c>
      <c r="T59" s="19" t="s">
        <v>144</v>
      </c>
      <c r="U59" s="24">
        <v>1.0</v>
      </c>
      <c r="V59" s="24">
        <v>1.0</v>
      </c>
      <c r="W59" s="25" t="s">
        <v>130</v>
      </c>
      <c r="X59" s="14">
        <v>50.0</v>
      </c>
      <c r="Y59" s="24" t="s">
        <v>308</v>
      </c>
      <c r="Z59" s="17">
        <v>71.0</v>
      </c>
      <c r="AA59" s="57">
        <v>7.1385409535E7</v>
      </c>
      <c r="AB59" s="57">
        <v>0.0</v>
      </c>
      <c r="AC59" s="57">
        <v>0.0</v>
      </c>
      <c r="AD59" s="57">
        <v>6.47138818522782E7</v>
      </c>
      <c r="AE59" s="59">
        <v>189.7735586</v>
      </c>
      <c r="AF59" s="59">
        <v>1.897735586E8</v>
      </c>
      <c r="AG59" s="51">
        <v>1.9</v>
      </c>
      <c r="AH59" s="57">
        <v>1863610.29263</v>
      </c>
      <c r="AI59" s="57">
        <v>0.0</v>
      </c>
      <c r="AJ59" s="57">
        <v>0.0</v>
      </c>
      <c r="AK59" s="57">
        <v>1656671.581621638</v>
      </c>
      <c r="AL59" s="29">
        <v>10100.0</v>
      </c>
      <c r="AM59" s="57">
        <v>10094.7700396</v>
      </c>
      <c r="AN59" s="57">
        <v>0.0</v>
      </c>
      <c r="AO59" s="57">
        <v>0.0</v>
      </c>
      <c r="AP59" s="57">
        <v>8708.868807702596</v>
      </c>
      <c r="AQ59" s="29">
        <v>200000.0</v>
      </c>
      <c r="AR59" s="30" t="s">
        <v>309</v>
      </c>
      <c r="AS59" s="31" t="s">
        <v>123</v>
      </c>
      <c r="AT59" s="31" t="s">
        <v>310</v>
      </c>
      <c r="AU59" s="43" t="s">
        <v>123</v>
      </c>
      <c r="AV59" s="32" t="s">
        <v>123</v>
      </c>
      <c r="AW59" s="32" t="s">
        <v>123</v>
      </c>
    </row>
    <row r="60">
      <c r="A60" s="33">
        <v>56.0</v>
      </c>
      <c r="B60" s="34" t="s">
        <v>311</v>
      </c>
      <c r="C60" s="44"/>
      <c r="D60" s="14" t="s">
        <v>128</v>
      </c>
      <c r="E60" s="15">
        <v>1.5</v>
      </c>
      <c r="F60" s="36">
        <v>0.01</v>
      </c>
      <c r="G60" s="86">
        <v>43161.0</v>
      </c>
      <c r="H60" s="18">
        <v>150.0</v>
      </c>
      <c r="I60" s="18" t="s">
        <v>123</v>
      </c>
      <c r="J60" s="19" t="s">
        <v>124</v>
      </c>
      <c r="K60" s="14" t="s">
        <v>123</v>
      </c>
      <c r="L60" s="20">
        <v>653000.0</v>
      </c>
      <c r="M60" s="20">
        <v>4510.0</v>
      </c>
      <c r="N60" s="21">
        <v>0.6906584992343032</v>
      </c>
      <c r="O60" s="20">
        <v>0.06854103343465046</v>
      </c>
      <c r="P60" s="20">
        <v>9.924615478144569</v>
      </c>
      <c r="Q60" s="23">
        <v>0.3326</v>
      </c>
      <c r="R60" s="20">
        <v>23.612565445026178</v>
      </c>
      <c r="S60" s="20">
        <v>6.53E7</v>
      </c>
      <c r="T60" s="19" t="s">
        <v>138</v>
      </c>
      <c r="U60" s="24">
        <v>100.0</v>
      </c>
      <c r="V60" s="24">
        <v>100.0</v>
      </c>
      <c r="W60" s="25" t="s">
        <v>130</v>
      </c>
      <c r="X60" s="14">
        <v>2.0</v>
      </c>
      <c r="Y60" s="24" t="s">
        <v>312</v>
      </c>
      <c r="Z60" s="17">
        <v>191.0</v>
      </c>
      <c r="AA60" s="17">
        <v>1.90849501E8</v>
      </c>
      <c r="AB60" s="17" t="s">
        <v>123</v>
      </c>
      <c r="AC60" s="17" t="s">
        <v>123</v>
      </c>
      <c r="AD60" s="17" t="s">
        <v>123</v>
      </c>
      <c r="AE60" s="28" t="s">
        <v>123</v>
      </c>
      <c r="AF60" s="28" t="s">
        <v>123</v>
      </c>
      <c r="AG60" s="51">
        <v>5.4</v>
      </c>
      <c r="AH60" s="17">
        <v>5407736.0</v>
      </c>
      <c r="AI60" s="17" t="s">
        <v>123</v>
      </c>
      <c r="AJ60" s="17" t="s">
        <v>123</v>
      </c>
      <c r="AK60" s="17" t="s">
        <v>123</v>
      </c>
      <c r="AL60" s="17">
        <v>65800.0</v>
      </c>
      <c r="AM60" s="17">
        <v>65796.0</v>
      </c>
      <c r="AN60" s="29" t="s">
        <v>123</v>
      </c>
      <c r="AO60" s="17" t="s">
        <v>123</v>
      </c>
      <c r="AP60" s="17" t="s">
        <v>123</v>
      </c>
      <c r="AQ60" s="17">
        <v>1200000.0</v>
      </c>
      <c r="AR60" s="40" t="s">
        <v>313</v>
      </c>
      <c r="AS60" s="31" t="s">
        <v>123</v>
      </c>
      <c r="AT60" s="31" t="s">
        <v>123</v>
      </c>
      <c r="AU60" s="43" t="s">
        <v>123</v>
      </c>
      <c r="AV60" s="32" t="s">
        <v>123</v>
      </c>
      <c r="AW60" s="32" t="s">
        <v>123</v>
      </c>
    </row>
    <row r="61">
      <c r="A61" s="33">
        <v>57.0</v>
      </c>
      <c r="B61" s="34" t="s">
        <v>314</v>
      </c>
      <c r="C61" s="35" t="s">
        <v>315</v>
      </c>
      <c r="D61" s="14" t="s">
        <v>168</v>
      </c>
      <c r="E61" s="15">
        <v>1.3</v>
      </c>
      <c r="F61" s="36">
        <v>0.06</v>
      </c>
      <c r="G61" s="17">
        <v>3.0</v>
      </c>
      <c r="H61" s="18" t="s">
        <v>123</v>
      </c>
      <c r="I61" s="18" t="s">
        <v>123</v>
      </c>
      <c r="J61" s="19" t="s">
        <v>124</v>
      </c>
      <c r="K61" s="24" t="s">
        <v>123</v>
      </c>
      <c r="L61" s="20">
        <v>3600000.0</v>
      </c>
      <c r="M61" s="20">
        <v>41500.0</v>
      </c>
      <c r="N61" s="62">
        <v>1.1527777777777777</v>
      </c>
      <c r="O61" s="20">
        <v>18.043478260869566</v>
      </c>
      <c r="P61" s="20">
        <v>1574.9917226762825</v>
      </c>
      <c r="Q61" s="23">
        <v>0.0313</v>
      </c>
      <c r="R61" s="20">
        <v>8300000.0</v>
      </c>
      <c r="S61" s="20">
        <v>6.0E7</v>
      </c>
      <c r="T61" s="19" t="s">
        <v>150</v>
      </c>
      <c r="U61" s="24">
        <v>400.0</v>
      </c>
      <c r="V61" s="31">
        <v>1000.0</v>
      </c>
      <c r="W61" s="25" t="s">
        <v>130</v>
      </c>
      <c r="X61" s="14">
        <v>12.0</v>
      </c>
      <c r="Y61" s="14" t="s">
        <v>316</v>
      </c>
      <c r="Z61" s="71">
        <v>0.005</v>
      </c>
      <c r="AA61" s="57">
        <v>4966.23655089</v>
      </c>
      <c r="AB61" s="57">
        <v>0.0</v>
      </c>
      <c r="AC61" s="57">
        <v>0.0</v>
      </c>
      <c r="AD61" s="57">
        <v>4966.23655089</v>
      </c>
      <c r="AE61" s="98">
        <v>0.007066031061</v>
      </c>
      <c r="AF61" s="59">
        <v>7066.031061</v>
      </c>
      <c r="AG61" s="51">
        <v>0.1</v>
      </c>
      <c r="AH61" s="57">
        <v>128442.158357</v>
      </c>
      <c r="AI61" s="57">
        <v>0.0</v>
      </c>
      <c r="AJ61" s="57">
        <v>0.0</v>
      </c>
      <c r="AK61" s="57">
        <v>128442.158357</v>
      </c>
      <c r="AL61" s="29">
        <v>2300.0</v>
      </c>
      <c r="AM61" s="57">
        <v>2285.72629822</v>
      </c>
      <c r="AN61" s="57">
        <v>0.0</v>
      </c>
      <c r="AO61" s="57">
        <v>0.0</v>
      </c>
      <c r="AP61" s="57">
        <v>2285.72629822</v>
      </c>
      <c r="AQ61" s="29" t="s">
        <v>123</v>
      </c>
      <c r="AR61" s="30" t="s">
        <v>123</v>
      </c>
      <c r="AS61" s="31" t="s">
        <v>317</v>
      </c>
      <c r="AT61" s="31" t="s">
        <v>318</v>
      </c>
      <c r="AU61" s="43" t="s">
        <v>123</v>
      </c>
      <c r="AV61" s="32" t="s">
        <v>123</v>
      </c>
      <c r="AW61" s="32" t="s">
        <v>123</v>
      </c>
    </row>
    <row r="62">
      <c r="A62" s="33">
        <v>58.0</v>
      </c>
      <c r="B62" s="34" t="s">
        <v>314</v>
      </c>
      <c r="C62" s="35" t="s">
        <v>203</v>
      </c>
      <c r="D62" s="14" t="s">
        <v>168</v>
      </c>
      <c r="E62" s="15">
        <v>1.4</v>
      </c>
      <c r="F62" s="36">
        <v>1.0</v>
      </c>
      <c r="G62" s="17">
        <v>2.0</v>
      </c>
      <c r="H62" s="18" t="s">
        <v>123</v>
      </c>
      <c r="I62" s="18" t="s">
        <v>123</v>
      </c>
      <c r="J62" s="24" t="s">
        <v>278</v>
      </c>
      <c r="K62" s="24" t="s">
        <v>123</v>
      </c>
      <c r="L62" s="20">
        <v>3600000.0</v>
      </c>
      <c r="M62" s="20">
        <v>41500.0</v>
      </c>
      <c r="N62" s="62">
        <v>1.1527777777777777</v>
      </c>
      <c r="O62" s="20">
        <v>18.043478260869566</v>
      </c>
      <c r="P62" s="20">
        <v>1574.9917226762825</v>
      </c>
      <c r="Q62" s="23">
        <v>0.0325</v>
      </c>
      <c r="R62" s="20">
        <v>8300000.0</v>
      </c>
      <c r="S62" s="20">
        <v>3600000.0</v>
      </c>
      <c r="T62" s="19" t="s">
        <v>150</v>
      </c>
      <c r="U62" s="24">
        <v>400.0</v>
      </c>
      <c r="V62" s="31">
        <v>1000.0</v>
      </c>
      <c r="W62" s="25" t="s">
        <v>130</v>
      </c>
      <c r="X62" s="14">
        <v>12.0</v>
      </c>
      <c r="Y62" s="14" t="s">
        <v>316</v>
      </c>
      <c r="Z62" s="71">
        <v>0.005</v>
      </c>
      <c r="AA62" s="57">
        <v>4966.23655089</v>
      </c>
      <c r="AB62" s="57">
        <v>0.0</v>
      </c>
      <c r="AC62" s="57">
        <v>0.0</v>
      </c>
      <c r="AD62" s="57">
        <v>4966.23655089</v>
      </c>
      <c r="AE62" s="98">
        <v>0.007066031061</v>
      </c>
      <c r="AF62" s="59">
        <v>7066.031061</v>
      </c>
      <c r="AG62" s="51">
        <v>0.1</v>
      </c>
      <c r="AH62" s="57">
        <v>128442.158357</v>
      </c>
      <c r="AI62" s="57">
        <v>0.0</v>
      </c>
      <c r="AJ62" s="57">
        <v>0.0</v>
      </c>
      <c r="AK62" s="57">
        <v>128442.158357</v>
      </c>
      <c r="AL62" s="29">
        <v>2300.0</v>
      </c>
      <c r="AM62" s="57">
        <v>2285.72629822</v>
      </c>
      <c r="AN62" s="57">
        <v>0.0</v>
      </c>
      <c r="AO62" s="57">
        <v>0.0</v>
      </c>
      <c r="AP62" s="57">
        <v>2285.72629822</v>
      </c>
      <c r="AQ62" s="29" t="s">
        <v>123</v>
      </c>
      <c r="AR62" s="30" t="s">
        <v>123</v>
      </c>
      <c r="AS62" s="31" t="s">
        <v>317</v>
      </c>
      <c r="AT62" s="31" t="s">
        <v>318</v>
      </c>
      <c r="AU62" s="43" t="s">
        <v>123</v>
      </c>
      <c r="AV62" s="32" t="s">
        <v>123</v>
      </c>
      <c r="AW62" s="52" t="s">
        <v>123</v>
      </c>
    </row>
    <row r="63">
      <c r="A63" s="33">
        <v>59.0</v>
      </c>
      <c r="B63" s="34" t="s">
        <v>319</v>
      </c>
      <c r="C63" s="47"/>
      <c r="D63" s="14" t="s">
        <v>122</v>
      </c>
      <c r="E63" s="15">
        <v>5.0</v>
      </c>
      <c r="F63" s="36">
        <v>0.3</v>
      </c>
      <c r="G63" s="17">
        <v>4.0</v>
      </c>
      <c r="H63" s="18" t="s">
        <v>123</v>
      </c>
      <c r="I63" s="18" t="s">
        <v>123</v>
      </c>
      <c r="J63" s="37" t="s">
        <v>129</v>
      </c>
      <c r="K63" s="38">
        <v>0.45</v>
      </c>
      <c r="L63" s="20">
        <v>2370000.0</v>
      </c>
      <c r="M63" s="20">
        <v>753.0</v>
      </c>
      <c r="N63" s="21">
        <v>0.03177215189873418</v>
      </c>
      <c r="O63" s="17" t="s">
        <v>123</v>
      </c>
      <c r="P63" s="21">
        <v>0.0474</v>
      </c>
      <c r="Q63" s="23">
        <v>6.6401</v>
      </c>
      <c r="R63" s="20" t="s">
        <v>123</v>
      </c>
      <c r="S63" s="20">
        <v>7900000.0</v>
      </c>
      <c r="T63" s="19" t="s">
        <v>125</v>
      </c>
      <c r="U63" s="24">
        <v>1.0</v>
      </c>
      <c r="V63" s="24">
        <v>1.0</v>
      </c>
      <c r="W63" s="25" t="s">
        <v>130</v>
      </c>
      <c r="X63" s="14">
        <v>12.0</v>
      </c>
      <c r="Y63" s="14" t="s">
        <v>320</v>
      </c>
      <c r="Z63" s="17">
        <v>0.0</v>
      </c>
      <c r="AA63" s="17">
        <v>0.0</v>
      </c>
      <c r="AB63" s="17">
        <v>0.0</v>
      </c>
      <c r="AC63" s="17">
        <v>0.0</v>
      </c>
      <c r="AD63" s="17">
        <v>0.0</v>
      </c>
      <c r="AE63" s="28" t="s">
        <v>123</v>
      </c>
      <c r="AF63" s="28" t="s">
        <v>123</v>
      </c>
      <c r="AG63" s="17">
        <v>0.0</v>
      </c>
      <c r="AH63" s="17">
        <v>0.0</v>
      </c>
      <c r="AI63" s="17">
        <v>0.0</v>
      </c>
      <c r="AJ63" s="17">
        <v>0.0</v>
      </c>
      <c r="AK63" s="17">
        <v>0.0</v>
      </c>
      <c r="AL63" s="22">
        <v>0.0</v>
      </c>
      <c r="AM63" s="17">
        <v>0.0</v>
      </c>
      <c r="AN63" s="17">
        <v>0.0</v>
      </c>
      <c r="AO63" s="17">
        <v>0.0</v>
      </c>
      <c r="AP63" s="17">
        <v>0.0</v>
      </c>
      <c r="AQ63" s="17">
        <v>5.0E7</v>
      </c>
      <c r="AR63" s="40" t="s">
        <v>321</v>
      </c>
      <c r="AS63" s="31" t="s">
        <v>123</v>
      </c>
      <c r="AT63" s="31" t="s">
        <v>123</v>
      </c>
      <c r="AU63" s="43" t="s">
        <v>123</v>
      </c>
      <c r="AV63" s="32" t="s">
        <v>123</v>
      </c>
      <c r="AW63" s="52" t="s">
        <v>123</v>
      </c>
    </row>
    <row r="64">
      <c r="A64" s="33">
        <v>60.0</v>
      </c>
      <c r="B64" s="34" t="s">
        <v>322</v>
      </c>
      <c r="C64" s="69" t="s">
        <v>203</v>
      </c>
      <c r="D64" s="14" t="s">
        <v>128</v>
      </c>
      <c r="E64" s="15" t="s">
        <v>123</v>
      </c>
      <c r="F64" s="36">
        <v>0.33</v>
      </c>
      <c r="G64" s="17">
        <v>2.0</v>
      </c>
      <c r="H64" s="18">
        <v>11.0</v>
      </c>
      <c r="I64" s="18" t="s">
        <v>123</v>
      </c>
      <c r="J64" s="37" t="s">
        <v>129</v>
      </c>
      <c r="K64" s="24" t="s">
        <v>123</v>
      </c>
      <c r="L64" s="20">
        <v>1.03E7</v>
      </c>
      <c r="M64" s="20">
        <v>363.0</v>
      </c>
      <c r="N64" s="78">
        <v>0.003524271844660194</v>
      </c>
      <c r="O64" s="21">
        <v>0.0033</v>
      </c>
      <c r="P64" s="20">
        <v>94.00443273704316</v>
      </c>
      <c r="Q64" s="23" t="s">
        <v>123</v>
      </c>
      <c r="R64" s="20">
        <v>9.307692307692308</v>
      </c>
      <c r="S64" s="20">
        <v>3.121212121212121E7</v>
      </c>
      <c r="T64" s="19" t="s">
        <v>160</v>
      </c>
      <c r="U64" s="24">
        <v>57.0</v>
      </c>
      <c r="V64" s="31">
        <v>10.0</v>
      </c>
      <c r="W64" s="25" t="s">
        <v>130</v>
      </c>
      <c r="X64" s="14">
        <v>21.0</v>
      </c>
      <c r="Y64" s="24" t="s">
        <v>323</v>
      </c>
      <c r="Z64" s="17">
        <v>39.0</v>
      </c>
      <c r="AA64" s="57">
        <v>3.88380049879E7</v>
      </c>
      <c r="AB64" s="57">
        <v>309042.396393</v>
      </c>
      <c r="AC64" s="57">
        <v>1658910.7111923</v>
      </c>
      <c r="AD64" s="57">
        <v>1.5095646181250399E7</v>
      </c>
      <c r="AE64" s="59">
        <v>56.09217991</v>
      </c>
      <c r="AF64" s="59">
        <v>5.609217991E7</v>
      </c>
      <c r="AG64" s="51">
        <v>9.4</v>
      </c>
      <c r="AH64" s="57">
        <v>9415746.01711</v>
      </c>
      <c r="AI64" s="57">
        <v>13558.9201952</v>
      </c>
      <c r="AJ64" s="57">
        <v>34013.62887724</v>
      </c>
      <c r="AK64" s="57">
        <v>6938342.408696742</v>
      </c>
      <c r="AL64" s="29">
        <v>110000.0</v>
      </c>
      <c r="AM64" s="57">
        <v>109569.30115</v>
      </c>
      <c r="AN64" s="57">
        <v>72.2133219305</v>
      </c>
      <c r="AO64" s="57">
        <v>178.9319375873</v>
      </c>
      <c r="AP64" s="57">
        <v>81328.16602059327</v>
      </c>
      <c r="AQ64" s="29" t="s">
        <v>123</v>
      </c>
      <c r="AR64" s="30" t="s">
        <v>123</v>
      </c>
      <c r="AS64" s="31" t="s">
        <v>123</v>
      </c>
      <c r="AT64" s="31" t="s">
        <v>123</v>
      </c>
      <c r="AU64" s="43" t="s">
        <v>123</v>
      </c>
      <c r="AV64" s="32" t="s">
        <v>123</v>
      </c>
      <c r="AW64" s="32" t="s">
        <v>123</v>
      </c>
    </row>
    <row r="65">
      <c r="A65" s="33">
        <v>61.0</v>
      </c>
      <c r="B65" s="34" t="s">
        <v>322</v>
      </c>
      <c r="C65" s="69" t="s">
        <v>216</v>
      </c>
      <c r="D65" s="14" t="s">
        <v>128</v>
      </c>
      <c r="E65" s="15" t="s">
        <v>123</v>
      </c>
      <c r="F65" s="54">
        <v>7.8E-5</v>
      </c>
      <c r="G65" s="17">
        <v>2.0</v>
      </c>
      <c r="H65" s="18">
        <v>11.0</v>
      </c>
      <c r="I65" s="18" t="s">
        <v>123</v>
      </c>
      <c r="J65" s="19" t="s">
        <v>143</v>
      </c>
      <c r="K65" s="45">
        <v>0.093185</v>
      </c>
      <c r="L65" s="20">
        <v>1.03E7</v>
      </c>
      <c r="M65" s="20">
        <v>363.0</v>
      </c>
      <c r="N65" s="78">
        <v>0.003524271844660194</v>
      </c>
      <c r="O65" s="21">
        <v>0.0033</v>
      </c>
      <c r="P65" s="20">
        <v>94.00443273704316</v>
      </c>
      <c r="Q65" s="23" t="s">
        <v>123</v>
      </c>
      <c r="R65" s="20">
        <v>9.307692307692308</v>
      </c>
      <c r="S65" s="20" t="s">
        <v>123</v>
      </c>
      <c r="T65" s="19" t="s">
        <v>160</v>
      </c>
      <c r="U65" s="24">
        <v>57.0</v>
      </c>
      <c r="V65" s="31">
        <v>10.0</v>
      </c>
      <c r="W65" s="25" t="s">
        <v>130</v>
      </c>
      <c r="X65" s="14">
        <v>21.0</v>
      </c>
      <c r="Y65" s="24" t="s">
        <v>323</v>
      </c>
      <c r="Z65" s="17">
        <v>39.0</v>
      </c>
      <c r="AA65" s="57">
        <v>3.88380049879E7</v>
      </c>
      <c r="AB65" s="57">
        <v>309042.396393</v>
      </c>
      <c r="AC65" s="57">
        <v>1658910.7111923</v>
      </c>
      <c r="AD65" s="57">
        <v>1.5095646181250399E7</v>
      </c>
      <c r="AE65" s="59">
        <v>56.09217991</v>
      </c>
      <c r="AF65" s="59">
        <v>5.609217991E7</v>
      </c>
      <c r="AG65" s="51">
        <v>9.4</v>
      </c>
      <c r="AH65" s="57">
        <v>9415746.01711</v>
      </c>
      <c r="AI65" s="57">
        <v>13558.9201952</v>
      </c>
      <c r="AJ65" s="57">
        <v>34013.62887724</v>
      </c>
      <c r="AK65" s="57">
        <v>6938342.408696742</v>
      </c>
      <c r="AL65" s="29">
        <v>110000.0</v>
      </c>
      <c r="AM65" s="57">
        <v>109569.30115</v>
      </c>
      <c r="AN65" s="57">
        <v>72.2133219305</v>
      </c>
      <c r="AO65" s="57">
        <v>178.9319375873</v>
      </c>
      <c r="AP65" s="57">
        <v>81328.16602059327</v>
      </c>
      <c r="AQ65" s="29" t="s">
        <v>123</v>
      </c>
      <c r="AR65" s="30" t="s">
        <v>123</v>
      </c>
      <c r="AS65" s="31" t="s">
        <v>123</v>
      </c>
      <c r="AT65" s="31" t="s">
        <v>123</v>
      </c>
      <c r="AU65" s="43" t="s">
        <v>123</v>
      </c>
      <c r="AV65" s="32" t="s">
        <v>123</v>
      </c>
      <c r="AW65" s="32" t="s">
        <v>123</v>
      </c>
    </row>
    <row r="66">
      <c r="A66" s="33">
        <v>62.0</v>
      </c>
      <c r="B66" s="34" t="s">
        <v>324</v>
      </c>
      <c r="C66" s="44"/>
      <c r="D66" s="14" t="s">
        <v>128</v>
      </c>
      <c r="E66" s="15">
        <v>2.3</v>
      </c>
      <c r="F66" s="99">
        <v>0.141</v>
      </c>
      <c r="G66" s="17">
        <v>3.0</v>
      </c>
      <c r="H66" s="18">
        <f t="shared" ref="H66:H67" si="7">4*30</f>
        <v>120</v>
      </c>
      <c r="I66" s="18">
        <v>120.0</v>
      </c>
      <c r="J66" s="37" t="s">
        <v>129</v>
      </c>
      <c r="K66" s="45">
        <v>0.056</v>
      </c>
      <c r="L66" s="20">
        <v>1.35E7</v>
      </c>
      <c r="M66" s="20">
        <v>84300.0</v>
      </c>
      <c r="N66" s="21">
        <v>0.6244444444444445</v>
      </c>
      <c r="O66" s="21">
        <v>0.0696694214876033</v>
      </c>
      <c r="P66" s="20">
        <v>11.128909676654567</v>
      </c>
      <c r="Q66" s="23">
        <v>0.0267</v>
      </c>
      <c r="R66" s="20">
        <v>9366.666666666666</v>
      </c>
      <c r="S66" s="20" t="s">
        <v>123</v>
      </c>
      <c r="T66" s="19" t="s">
        <v>125</v>
      </c>
      <c r="U66" s="24">
        <v>10.0</v>
      </c>
      <c r="V66" s="31">
        <v>10.0</v>
      </c>
      <c r="W66" s="25" t="s">
        <v>130</v>
      </c>
      <c r="X66" s="14">
        <v>56.0</v>
      </c>
      <c r="Y66" s="24" t="s">
        <v>325</v>
      </c>
      <c r="Z66" s="27">
        <v>9.0</v>
      </c>
      <c r="AA66" s="57">
        <v>9019295.6341</v>
      </c>
      <c r="AB66" s="57">
        <v>10759.505476</v>
      </c>
      <c r="AC66" s="57">
        <v>186537.32490160002</v>
      </c>
      <c r="AD66" s="57">
        <v>2305894.40965655</v>
      </c>
      <c r="AE66" s="58">
        <v>9.367855</v>
      </c>
      <c r="AF66" s="59">
        <v>9367855.0</v>
      </c>
      <c r="AG66" s="29">
        <v>44.0</v>
      </c>
      <c r="AH66" s="57">
        <v>4.35579340335E7</v>
      </c>
      <c r="AI66" s="57">
        <v>21579.5483249</v>
      </c>
      <c r="AJ66" s="57">
        <v>806696.9669424</v>
      </c>
      <c r="AK66" s="57">
        <v>1.647303149739916E7</v>
      </c>
      <c r="AL66" s="29">
        <v>1210000.0</v>
      </c>
      <c r="AM66" s="57">
        <v>1213056.83955</v>
      </c>
      <c r="AN66" s="57">
        <v>956.22568231</v>
      </c>
      <c r="AO66" s="57">
        <v>23435.06244676</v>
      </c>
      <c r="AP66" s="57">
        <v>421376.20736178104</v>
      </c>
      <c r="AQ66" s="17">
        <v>2000000.0</v>
      </c>
      <c r="AR66" s="40" t="s">
        <v>201</v>
      </c>
      <c r="AS66" s="31" t="s">
        <v>123</v>
      </c>
      <c r="AT66" s="31" t="s">
        <v>123</v>
      </c>
      <c r="AU66" s="43" t="s">
        <v>123</v>
      </c>
      <c r="AV66" s="32" t="s">
        <v>123</v>
      </c>
      <c r="AW66" s="52" t="s">
        <v>123</v>
      </c>
    </row>
    <row r="67">
      <c r="A67" s="33">
        <v>63.0</v>
      </c>
      <c r="B67" s="34" t="s">
        <v>326</v>
      </c>
      <c r="C67" s="69" t="s">
        <v>203</v>
      </c>
      <c r="D67" s="14" t="s">
        <v>128</v>
      </c>
      <c r="E67" s="15">
        <v>2.3</v>
      </c>
      <c r="F67" s="36">
        <v>0.6</v>
      </c>
      <c r="G67" s="17">
        <v>3.0</v>
      </c>
      <c r="H67" s="18">
        <f t="shared" si="7"/>
        <v>120</v>
      </c>
      <c r="I67" s="18">
        <v>120.0</v>
      </c>
      <c r="J67" s="37" t="s">
        <v>133</v>
      </c>
      <c r="K67" s="24" t="s">
        <v>123</v>
      </c>
      <c r="L67" s="20">
        <v>1.35E7</v>
      </c>
      <c r="M67" s="20">
        <v>84300.0</v>
      </c>
      <c r="N67" s="21">
        <v>0.6244444444444445</v>
      </c>
      <c r="O67" s="21">
        <v>0.0696694214876033</v>
      </c>
      <c r="P67" s="20">
        <v>11.128909676654567</v>
      </c>
      <c r="Q67" s="23">
        <v>0.0267</v>
      </c>
      <c r="R67" s="20">
        <v>9366.666666666666</v>
      </c>
      <c r="S67" s="20">
        <v>2.25E7</v>
      </c>
      <c r="T67" s="19" t="s">
        <v>125</v>
      </c>
      <c r="U67" s="24">
        <v>10.0</v>
      </c>
      <c r="V67" s="31">
        <v>10.0</v>
      </c>
      <c r="W67" s="25" t="s">
        <v>130</v>
      </c>
      <c r="X67" s="14">
        <v>56.0</v>
      </c>
      <c r="Y67" s="24" t="s">
        <v>325</v>
      </c>
      <c r="Z67" s="27">
        <v>9.0</v>
      </c>
      <c r="AA67" s="57">
        <v>9019295.6341</v>
      </c>
      <c r="AB67" s="57">
        <v>10759.505476</v>
      </c>
      <c r="AC67" s="57">
        <v>186537.32490160002</v>
      </c>
      <c r="AD67" s="57">
        <v>2305894.40965655</v>
      </c>
      <c r="AE67" s="58">
        <v>9.367855</v>
      </c>
      <c r="AF67" s="59">
        <v>9367855.0</v>
      </c>
      <c r="AG67" s="29">
        <v>44.0</v>
      </c>
      <c r="AH67" s="57">
        <v>4.35579340335E7</v>
      </c>
      <c r="AI67" s="57">
        <v>21579.5483249</v>
      </c>
      <c r="AJ67" s="57">
        <v>806696.9669424</v>
      </c>
      <c r="AK67" s="57">
        <v>1.647303149739916E7</v>
      </c>
      <c r="AL67" s="29">
        <v>1210000.0</v>
      </c>
      <c r="AM67" s="57">
        <v>1213056.83955</v>
      </c>
      <c r="AN67" s="57">
        <v>956.22568231</v>
      </c>
      <c r="AO67" s="57">
        <v>23435.06244676</v>
      </c>
      <c r="AP67" s="57">
        <v>421376.20736178104</v>
      </c>
      <c r="AQ67" s="17">
        <v>2000000.0</v>
      </c>
      <c r="AR67" s="40" t="s">
        <v>201</v>
      </c>
      <c r="AS67" s="31" t="s">
        <v>123</v>
      </c>
      <c r="AT67" s="31" t="s">
        <v>123</v>
      </c>
      <c r="AU67" s="43" t="s">
        <v>123</v>
      </c>
      <c r="AV67" s="32" t="s">
        <v>123</v>
      </c>
      <c r="AW67" s="32" t="s">
        <v>123</v>
      </c>
    </row>
    <row r="68">
      <c r="A68" s="33">
        <v>64.0</v>
      </c>
      <c r="B68" s="34" t="s">
        <v>327</v>
      </c>
      <c r="C68" s="69" t="s">
        <v>199</v>
      </c>
      <c r="D68" s="14" t="s">
        <v>128</v>
      </c>
      <c r="E68" s="15">
        <v>1.2</v>
      </c>
      <c r="F68" s="36">
        <v>0.010341</v>
      </c>
      <c r="G68" s="17">
        <v>3.0</v>
      </c>
      <c r="H68" s="68">
        <f t="shared" ref="H68:H69" si="8">4*7</f>
        <v>28</v>
      </c>
      <c r="I68" s="18" t="s">
        <v>123</v>
      </c>
      <c r="J68" s="19" t="s">
        <v>124</v>
      </c>
      <c r="K68" s="61">
        <v>0.011327</v>
      </c>
      <c r="L68" s="20">
        <v>8870000.0</v>
      </c>
      <c r="M68" s="20">
        <v>7030.0</v>
      </c>
      <c r="N68" s="21">
        <v>0.07925591882750845</v>
      </c>
      <c r="O68" s="21">
        <v>0.054921875</v>
      </c>
      <c r="P68" s="20">
        <v>69.20246542139164</v>
      </c>
      <c r="Q68" s="23">
        <v>0.1707</v>
      </c>
      <c r="R68" s="20">
        <v>585.8333333333334</v>
      </c>
      <c r="S68" s="20">
        <v>8.577507010927377E8</v>
      </c>
      <c r="T68" s="19" t="s">
        <v>138</v>
      </c>
      <c r="U68" s="25">
        <f t="shared" ref="U68:U69" si="9">10^5</f>
        <v>100000</v>
      </c>
      <c r="V68" s="25">
        <v>100000.0</v>
      </c>
      <c r="W68" s="25" t="s">
        <v>130</v>
      </c>
      <c r="X68" s="53">
        <v>18.0</v>
      </c>
      <c r="Y68" s="25" t="s">
        <v>328</v>
      </c>
      <c r="Z68" s="17">
        <v>12.0</v>
      </c>
      <c r="AA68" s="57">
        <v>1.17738785697E7</v>
      </c>
      <c r="AB68" s="57">
        <v>1306.75660258</v>
      </c>
      <c r="AC68" s="57">
        <v>1879.1216646829998</v>
      </c>
      <c r="AD68" s="57">
        <v>1485405.69854803</v>
      </c>
      <c r="AE68" s="58">
        <v>0.7457315325</v>
      </c>
      <c r="AF68" s="59">
        <v>745731.5325</v>
      </c>
      <c r="AG68" s="51">
        <v>8.8</v>
      </c>
      <c r="AH68" s="57">
        <v>8843034.37926</v>
      </c>
      <c r="AI68" s="57">
        <v>339.259400003</v>
      </c>
      <c r="AJ68" s="57">
        <v>516.6424898797</v>
      </c>
      <c r="AK68" s="57">
        <v>1396234.48097295</v>
      </c>
      <c r="AL68" s="29">
        <v>128000.0</v>
      </c>
      <c r="AM68" s="57">
        <v>128174.624213</v>
      </c>
      <c r="AN68" s="57">
        <v>8.52827526963</v>
      </c>
      <c r="AO68" s="57">
        <v>12.29720686628</v>
      </c>
      <c r="AP68" s="57">
        <v>19245.6626853976</v>
      </c>
      <c r="AQ68" s="29" t="s">
        <v>123</v>
      </c>
      <c r="AR68" s="30" t="s">
        <v>123</v>
      </c>
      <c r="AS68" s="31" t="s">
        <v>123</v>
      </c>
      <c r="AT68" s="31" t="s">
        <v>123</v>
      </c>
      <c r="AU68" s="32" t="s">
        <v>329</v>
      </c>
      <c r="AV68" s="32" t="s">
        <v>123</v>
      </c>
      <c r="AW68" s="32" t="s">
        <v>330</v>
      </c>
    </row>
    <row r="69">
      <c r="A69" s="33">
        <v>65.0</v>
      </c>
      <c r="B69" s="34" t="s">
        <v>327</v>
      </c>
      <c r="C69" s="69" t="s">
        <v>203</v>
      </c>
      <c r="D69" s="14" t="s">
        <v>128</v>
      </c>
      <c r="E69" s="15">
        <v>1.2</v>
      </c>
      <c r="F69" s="36">
        <v>0.2</v>
      </c>
      <c r="G69" s="17">
        <v>3.0</v>
      </c>
      <c r="H69" s="68">
        <f t="shared" si="8"/>
        <v>28</v>
      </c>
      <c r="I69" s="18" t="s">
        <v>123</v>
      </c>
      <c r="J69" s="37" t="s">
        <v>129</v>
      </c>
      <c r="K69" s="24" t="s">
        <v>123</v>
      </c>
      <c r="L69" s="20">
        <v>8870000.0</v>
      </c>
      <c r="M69" s="20">
        <v>7030.0</v>
      </c>
      <c r="N69" s="21">
        <v>0.07925591882750845</v>
      </c>
      <c r="O69" s="21">
        <v>0.054921875</v>
      </c>
      <c r="P69" s="20">
        <v>69.20246542139164</v>
      </c>
      <c r="Q69" s="23">
        <v>0.1707</v>
      </c>
      <c r="R69" s="20">
        <v>585.8333333333334</v>
      </c>
      <c r="S69" s="20">
        <v>4.435E7</v>
      </c>
      <c r="T69" s="19" t="s">
        <v>138</v>
      </c>
      <c r="U69" s="25">
        <f t="shared" si="9"/>
        <v>100000</v>
      </c>
      <c r="V69" s="25">
        <v>100000.0</v>
      </c>
      <c r="W69" s="25" t="s">
        <v>130</v>
      </c>
      <c r="X69" s="53">
        <v>18.0</v>
      </c>
      <c r="Y69" s="25" t="s">
        <v>328</v>
      </c>
      <c r="Z69" s="17">
        <v>12.0</v>
      </c>
      <c r="AA69" s="57">
        <v>1.17738785697E7</v>
      </c>
      <c r="AB69" s="57">
        <v>1306.75660258</v>
      </c>
      <c r="AC69" s="57">
        <v>1879.1216646829998</v>
      </c>
      <c r="AD69" s="57">
        <v>1485405.69854803</v>
      </c>
      <c r="AE69" s="58">
        <v>0.7457315325</v>
      </c>
      <c r="AF69" s="59">
        <v>745731.5325</v>
      </c>
      <c r="AG69" s="51">
        <v>8.8</v>
      </c>
      <c r="AH69" s="57">
        <v>8843034.37926</v>
      </c>
      <c r="AI69" s="57">
        <v>339.259400003</v>
      </c>
      <c r="AJ69" s="57">
        <v>516.6424898797</v>
      </c>
      <c r="AK69" s="57">
        <v>1396234.48097295</v>
      </c>
      <c r="AL69" s="29">
        <v>128000.0</v>
      </c>
      <c r="AM69" s="57">
        <v>128174.624213</v>
      </c>
      <c r="AN69" s="57">
        <v>8.52827526963</v>
      </c>
      <c r="AO69" s="57">
        <v>12.29720686628</v>
      </c>
      <c r="AP69" s="57">
        <v>19245.6626853976</v>
      </c>
      <c r="AQ69" s="29" t="s">
        <v>123</v>
      </c>
      <c r="AR69" s="30" t="s">
        <v>123</v>
      </c>
      <c r="AS69" s="31" t="s">
        <v>123</v>
      </c>
      <c r="AT69" s="31" t="s">
        <v>123</v>
      </c>
      <c r="AU69" s="32" t="s">
        <v>329</v>
      </c>
      <c r="AV69" s="32" t="s">
        <v>123</v>
      </c>
      <c r="AW69" s="32" t="s">
        <v>330</v>
      </c>
    </row>
    <row r="70">
      <c r="A70" s="33">
        <v>66.0</v>
      </c>
      <c r="B70" s="34" t="s">
        <v>331</v>
      </c>
      <c r="C70" s="47"/>
      <c r="D70" s="14" t="s">
        <v>332</v>
      </c>
      <c r="E70" s="15">
        <v>0.7</v>
      </c>
      <c r="F70" s="36">
        <v>1.0</v>
      </c>
      <c r="G70" s="17">
        <v>3.0</v>
      </c>
      <c r="H70" s="18" t="s">
        <v>123</v>
      </c>
      <c r="I70" s="18" t="s">
        <v>123</v>
      </c>
      <c r="J70" s="14" t="s">
        <v>278</v>
      </c>
      <c r="K70" s="14" t="s">
        <v>123</v>
      </c>
      <c r="L70" s="20">
        <v>326000.0</v>
      </c>
      <c r="M70" s="20">
        <v>6380.0</v>
      </c>
      <c r="N70" s="62">
        <v>1.9570552147239264</v>
      </c>
      <c r="O70" s="17" t="s">
        <v>123</v>
      </c>
      <c r="P70" s="20">
        <v>11241.379310344828</v>
      </c>
      <c r="Q70" s="23">
        <v>0.1059</v>
      </c>
      <c r="R70" s="20">
        <v>6.076190476190476E8</v>
      </c>
      <c r="S70" s="20">
        <v>326000.0</v>
      </c>
      <c r="T70" s="19" t="s">
        <v>144</v>
      </c>
      <c r="U70" s="24" t="s">
        <v>123</v>
      </c>
      <c r="V70" s="24" t="s">
        <v>123</v>
      </c>
      <c r="W70" s="24" t="s">
        <v>123</v>
      </c>
      <c r="X70" s="14">
        <f>365*10</f>
        <v>3650</v>
      </c>
      <c r="Y70" s="14" t="s">
        <v>333</v>
      </c>
      <c r="Z70" s="76">
        <v>1.05E-5</v>
      </c>
      <c r="AA70" s="91">
        <f>231/22</f>
        <v>10.5</v>
      </c>
      <c r="AB70" s="100">
        <f>4/22</f>
        <v>0.1818181818</v>
      </c>
      <c r="AC70" s="91">
        <f>(178+27+4+3+3+2+5)/22</f>
        <v>10.09090909</v>
      </c>
      <c r="AD70" s="17">
        <v>0.0</v>
      </c>
      <c r="AE70" s="28" t="s">
        <v>123</v>
      </c>
      <c r="AF70" s="28" t="s">
        <v>123</v>
      </c>
      <c r="AG70" s="17" t="s">
        <v>123</v>
      </c>
      <c r="AH70" s="17" t="s">
        <v>123</v>
      </c>
      <c r="AI70" s="17" t="s">
        <v>123</v>
      </c>
      <c r="AJ70" s="17" t="s">
        <v>123</v>
      </c>
      <c r="AK70" s="17" t="s">
        <v>123</v>
      </c>
      <c r="AL70" s="17">
        <f>AM70</f>
        <v>10.5</v>
      </c>
      <c r="AM70" s="91">
        <f>231/22</f>
        <v>10.5</v>
      </c>
      <c r="AN70" s="100">
        <f>4/22</f>
        <v>0.1818181818</v>
      </c>
      <c r="AO70" s="91">
        <f>(178+27+4+3+3+2+5)/22</f>
        <v>10.09090909</v>
      </c>
      <c r="AP70" s="17">
        <v>0.0</v>
      </c>
      <c r="AQ70" s="18">
        <v>29.0</v>
      </c>
      <c r="AR70" s="40" t="s">
        <v>309</v>
      </c>
      <c r="AS70" s="31" t="s">
        <v>123</v>
      </c>
      <c r="AT70" s="31" t="s">
        <v>123</v>
      </c>
      <c r="AU70" s="43" t="s">
        <v>123</v>
      </c>
      <c r="AV70" s="32" t="s">
        <v>123</v>
      </c>
      <c r="AW70" s="32" t="s">
        <v>123</v>
      </c>
    </row>
    <row r="71">
      <c r="A71" s="33">
        <v>67.0</v>
      </c>
      <c r="B71" s="34" t="s">
        <v>334</v>
      </c>
      <c r="C71" s="44"/>
      <c r="D71" s="14" t="s">
        <v>122</v>
      </c>
      <c r="E71" s="15">
        <v>0.5</v>
      </c>
      <c r="F71" s="36">
        <f>119/2469</f>
        <v>0.04819765087</v>
      </c>
      <c r="G71" s="17">
        <v>3.0</v>
      </c>
      <c r="H71" s="18" t="s">
        <v>123</v>
      </c>
      <c r="I71" s="18" t="s">
        <v>123</v>
      </c>
      <c r="J71" s="19" t="s">
        <v>124</v>
      </c>
      <c r="K71" s="14" t="s">
        <v>123</v>
      </c>
      <c r="L71" s="20">
        <v>2590000.0</v>
      </c>
      <c r="M71" s="20">
        <v>22900.0</v>
      </c>
      <c r="N71" s="21">
        <v>0.8841698841698841</v>
      </c>
      <c r="O71" s="41" t="s">
        <v>123</v>
      </c>
      <c r="P71" s="22" t="s">
        <v>123</v>
      </c>
      <c r="Q71" s="23">
        <v>0.0218</v>
      </c>
      <c r="R71" s="20" t="s">
        <v>123</v>
      </c>
      <c r="S71" s="20">
        <v>5.3737058823529415E7</v>
      </c>
      <c r="T71" s="19" t="s">
        <v>150</v>
      </c>
      <c r="U71" s="24">
        <v>1.0</v>
      </c>
      <c r="V71" s="24">
        <v>1.0</v>
      </c>
      <c r="W71" s="25" t="s">
        <v>130</v>
      </c>
      <c r="X71" s="14">
        <v>4.5</v>
      </c>
      <c r="Y71" s="26">
        <v>43254.0</v>
      </c>
      <c r="Z71" s="94">
        <v>0.002588</v>
      </c>
      <c r="AA71" s="17">
        <v>2588.0</v>
      </c>
      <c r="AB71" s="17">
        <v>2469.0</v>
      </c>
      <c r="AC71" s="17" t="s">
        <v>123</v>
      </c>
      <c r="AD71" s="17" t="s">
        <v>123</v>
      </c>
      <c r="AE71" s="28" t="s">
        <v>123</v>
      </c>
      <c r="AF71" s="28" t="s">
        <v>123</v>
      </c>
      <c r="AG71" s="17" t="s">
        <v>123</v>
      </c>
      <c r="AH71" s="17" t="s">
        <v>123</v>
      </c>
      <c r="AI71" s="17" t="s">
        <v>123</v>
      </c>
      <c r="AJ71" s="17" t="s">
        <v>123</v>
      </c>
      <c r="AK71" s="17" t="s">
        <v>123</v>
      </c>
      <c r="AL71" s="17" t="s">
        <v>123</v>
      </c>
      <c r="AM71" s="17" t="s">
        <v>123</v>
      </c>
      <c r="AN71" s="17">
        <v>111.0</v>
      </c>
      <c r="AO71" s="17" t="s">
        <v>123</v>
      </c>
      <c r="AP71" s="17" t="s">
        <v>123</v>
      </c>
      <c r="AQ71" s="29" t="s">
        <v>123</v>
      </c>
      <c r="AR71" s="30" t="s">
        <v>123</v>
      </c>
      <c r="AS71" s="31" t="s">
        <v>123</v>
      </c>
      <c r="AT71" s="31" t="s">
        <v>123</v>
      </c>
      <c r="AU71" s="43" t="s">
        <v>123</v>
      </c>
      <c r="AV71" s="32" t="s">
        <v>123</v>
      </c>
      <c r="AW71" s="52" t="s">
        <v>123</v>
      </c>
    </row>
    <row r="72">
      <c r="A72" s="33">
        <v>68.0</v>
      </c>
      <c r="B72" s="34" t="s">
        <v>335</v>
      </c>
      <c r="C72" s="47"/>
      <c r="D72" s="14" t="s">
        <v>128</v>
      </c>
      <c r="E72" s="15">
        <v>9.0</v>
      </c>
      <c r="F72" s="36">
        <v>0.006</v>
      </c>
      <c r="G72" s="17">
        <v>2.0</v>
      </c>
      <c r="H72" s="18">
        <v>4.0</v>
      </c>
      <c r="I72" s="18" t="s">
        <v>123</v>
      </c>
      <c r="J72" s="37" t="s">
        <v>149</v>
      </c>
      <c r="K72" s="45">
        <v>0.006</v>
      </c>
      <c r="L72" s="20">
        <v>4500000.0</v>
      </c>
      <c r="M72" s="20">
        <v>3240.0</v>
      </c>
      <c r="N72" s="21">
        <v>0.07200000000000001</v>
      </c>
      <c r="O72" s="21">
        <v>0.04438356164383562</v>
      </c>
      <c r="P72" s="20">
        <v>61.639073598024424</v>
      </c>
      <c r="Q72" s="23">
        <v>2.7778</v>
      </c>
      <c r="R72" s="20">
        <v>270.0</v>
      </c>
      <c r="S72" s="20">
        <v>7.5E8</v>
      </c>
      <c r="T72" s="19" t="s">
        <v>125</v>
      </c>
      <c r="U72" s="24">
        <v>200.0</v>
      </c>
      <c r="V72" s="31">
        <v>100.0</v>
      </c>
      <c r="W72" s="25" t="s">
        <v>130</v>
      </c>
      <c r="X72" s="14">
        <v>8.0</v>
      </c>
      <c r="Y72" s="14" t="s">
        <v>336</v>
      </c>
      <c r="Z72" s="17">
        <v>12.0</v>
      </c>
      <c r="AA72" s="57">
        <v>1.16273703219E7</v>
      </c>
      <c r="AB72" s="57">
        <v>172444.243839</v>
      </c>
      <c r="AC72" s="57">
        <v>398250.8426654</v>
      </c>
      <c r="AD72" s="57">
        <v>4864129.7297567595</v>
      </c>
      <c r="AE72" s="58">
        <v>1.59279</v>
      </c>
      <c r="AF72" s="101">
        <v>1592790.0</v>
      </c>
      <c r="AG72" s="51">
        <v>6.2</v>
      </c>
      <c r="AH72" s="57">
        <v>6249857.19736</v>
      </c>
      <c r="AI72" s="57">
        <v>3019.94203885</v>
      </c>
      <c r="AJ72" s="57">
        <v>6248.90149836</v>
      </c>
      <c r="AK72" s="57">
        <v>4032759.0009145816</v>
      </c>
      <c r="AL72" s="29">
        <v>73000.0</v>
      </c>
      <c r="AM72" s="57">
        <v>73005.6397237</v>
      </c>
      <c r="AN72" s="57">
        <v>23.2999312262</v>
      </c>
      <c r="AO72" s="57">
        <v>42.9853926102</v>
      </c>
      <c r="AP72" s="57">
        <v>47244.71233215286</v>
      </c>
      <c r="AQ72" s="29">
        <v>160700.0</v>
      </c>
      <c r="AR72" s="30" t="s">
        <v>266</v>
      </c>
      <c r="AS72" s="31" t="s">
        <v>337</v>
      </c>
      <c r="AT72" s="31" t="s">
        <v>338</v>
      </c>
      <c r="AU72" s="32" t="s">
        <v>339</v>
      </c>
      <c r="AV72" s="32" t="s">
        <v>123</v>
      </c>
      <c r="AW72" s="32" t="s">
        <v>340</v>
      </c>
    </row>
    <row r="73">
      <c r="A73" s="33">
        <v>69.0</v>
      </c>
      <c r="B73" s="34" t="s">
        <v>341</v>
      </c>
      <c r="C73" s="102"/>
      <c r="D73" s="14" t="s">
        <v>122</v>
      </c>
      <c r="E73" s="15">
        <v>4.3</v>
      </c>
      <c r="F73" s="36">
        <v>0.055093</v>
      </c>
      <c r="G73" s="17">
        <v>3.0</v>
      </c>
      <c r="H73" s="18" t="s">
        <v>123</v>
      </c>
      <c r="I73" s="18" t="s">
        <v>123</v>
      </c>
      <c r="J73" s="19" t="s">
        <v>124</v>
      </c>
      <c r="K73" s="103">
        <v>0.047179</v>
      </c>
      <c r="L73" s="20">
        <v>7450000.0</v>
      </c>
      <c r="M73" s="20">
        <v>5090.0</v>
      </c>
      <c r="N73" s="21">
        <v>0.0683221476510067</v>
      </c>
      <c r="O73" s="21">
        <v>0.8775862068965518</v>
      </c>
      <c r="P73" s="20">
        <v>1284.6176041952692</v>
      </c>
      <c r="Q73" s="23">
        <v>0.8448</v>
      </c>
      <c r="R73" s="20">
        <v>50900.0</v>
      </c>
      <c r="S73" s="20">
        <v>1.3522589076652205E8</v>
      </c>
      <c r="T73" s="19" t="s">
        <v>150</v>
      </c>
      <c r="U73" s="25" t="s">
        <v>123</v>
      </c>
      <c r="V73" s="24" t="s">
        <v>123</v>
      </c>
      <c r="W73" s="24" t="s">
        <v>123</v>
      </c>
      <c r="X73" s="104">
        <f>average(3,6)</f>
        <v>4.5</v>
      </c>
      <c r="Y73" s="26">
        <v>43254.0</v>
      </c>
      <c r="Z73" s="27">
        <v>0.1</v>
      </c>
      <c r="AA73" s="57">
        <v>112384.352877</v>
      </c>
      <c r="AB73" s="57">
        <v>0.0</v>
      </c>
      <c r="AC73" s="57">
        <v>0.0</v>
      </c>
      <c r="AD73" s="57">
        <v>109356.59878885999</v>
      </c>
      <c r="AE73" s="98">
        <v>0.003054487121</v>
      </c>
      <c r="AF73" s="59">
        <v>3054.487121</v>
      </c>
      <c r="AG73" s="51">
        <v>0.4</v>
      </c>
      <c r="AH73" s="57">
        <v>374015.301874</v>
      </c>
      <c r="AI73" s="57">
        <v>0.0</v>
      </c>
      <c r="AJ73" s="57">
        <v>0.0</v>
      </c>
      <c r="AK73" s="57">
        <v>365801.7086686</v>
      </c>
      <c r="AL73" s="29">
        <v>5800.0</v>
      </c>
      <c r="AM73" s="57">
        <v>5799.39117732</v>
      </c>
      <c r="AN73" s="57">
        <v>0.0</v>
      </c>
      <c r="AO73" s="57">
        <v>0.0</v>
      </c>
      <c r="AP73" s="57">
        <v>5657.186532866</v>
      </c>
      <c r="AQ73" s="29">
        <v>45000.0</v>
      </c>
      <c r="AR73" s="30" t="s">
        <v>342</v>
      </c>
      <c r="AS73" s="31" t="s">
        <v>123</v>
      </c>
      <c r="AT73" s="31" t="s">
        <v>343</v>
      </c>
      <c r="AU73" s="32" t="s">
        <v>344</v>
      </c>
      <c r="AV73" s="32" t="s">
        <v>123</v>
      </c>
      <c r="AW73" s="32" t="s">
        <v>123</v>
      </c>
    </row>
    <row r="74">
      <c r="A74" s="33">
        <v>70.0</v>
      </c>
      <c r="B74" s="64" t="s">
        <v>345</v>
      </c>
      <c r="C74" s="47"/>
      <c r="D74" s="19" t="s">
        <v>122</v>
      </c>
      <c r="E74" s="15">
        <v>4.2</v>
      </c>
      <c r="F74" s="105">
        <v>3.0E-6</v>
      </c>
      <c r="G74" s="18">
        <v>2.0</v>
      </c>
      <c r="H74" s="15">
        <f>8/24</f>
        <v>0.3333333333</v>
      </c>
      <c r="I74" s="19">
        <v>0.3</v>
      </c>
      <c r="J74" s="37" t="s">
        <v>143</v>
      </c>
      <c r="K74" s="95">
        <v>2.0E-6</v>
      </c>
      <c r="L74" s="20">
        <v>1.04E7</v>
      </c>
      <c r="M74" s="20">
        <v>502000.0</v>
      </c>
      <c r="N74" s="62">
        <v>4.8269230769230775</v>
      </c>
      <c r="O74" s="22" t="s">
        <v>123</v>
      </c>
      <c r="P74" s="22" t="s">
        <v>123</v>
      </c>
      <c r="Q74" s="23">
        <v>0.0084</v>
      </c>
      <c r="R74" s="20" t="s">
        <v>123</v>
      </c>
      <c r="S74" s="20">
        <v>3.4666666666666665E12</v>
      </c>
      <c r="T74" s="19" t="s">
        <v>150</v>
      </c>
      <c r="U74" s="31">
        <v>1000.0</v>
      </c>
      <c r="V74" s="31">
        <v>1000.0</v>
      </c>
      <c r="W74" s="24" t="s">
        <v>196</v>
      </c>
      <c r="X74" s="14">
        <v>6.0</v>
      </c>
      <c r="Y74" s="24" t="s">
        <v>346</v>
      </c>
      <c r="Z74" s="27">
        <v>0.5</v>
      </c>
      <c r="AA74" s="17">
        <v>500000.0</v>
      </c>
      <c r="AB74" s="17" t="s">
        <v>123</v>
      </c>
      <c r="AC74" s="17" t="s">
        <v>123</v>
      </c>
      <c r="AD74" s="17" t="s">
        <v>123</v>
      </c>
      <c r="AE74" s="88">
        <v>0.1285950814</v>
      </c>
      <c r="AF74" s="59">
        <v>128595.0814</v>
      </c>
      <c r="AG74" s="17" t="s">
        <v>123</v>
      </c>
      <c r="AH74" s="17" t="s">
        <v>123</v>
      </c>
      <c r="AI74" s="17" t="s">
        <v>123</v>
      </c>
      <c r="AJ74" s="17" t="s">
        <v>123</v>
      </c>
      <c r="AK74" s="17" t="s">
        <v>123</v>
      </c>
      <c r="AL74" s="17" t="s">
        <v>123</v>
      </c>
      <c r="AM74" s="17" t="s">
        <v>123</v>
      </c>
      <c r="AN74" s="29" t="s">
        <v>123</v>
      </c>
      <c r="AO74" s="17" t="s">
        <v>123</v>
      </c>
      <c r="AP74" s="17" t="s">
        <v>123</v>
      </c>
      <c r="AQ74" s="18">
        <v>0.0</v>
      </c>
      <c r="AR74" s="40" t="s">
        <v>123</v>
      </c>
      <c r="AS74" s="31" t="s">
        <v>123</v>
      </c>
      <c r="AT74" s="31" t="s">
        <v>123</v>
      </c>
      <c r="AU74" s="43" t="s">
        <v>123</v>
      </c>
      <c r="AV74" s="32" t="s">
        <v>123</v>
      </c>
      <c r="AW74" s="32" t="s">
        <v>123</v>
      </c>
    </row>
    <row r="75">
      <c r="A75" s="33">
        <v>71.0</v>
      </c>
      <c r="B75" s="64" t="s">
        <v>347</v>
      </c>
      <c r="C75" s="47"/>
      <c r="D75" s="14" t="s">
        <v>128</v>
      </c>
      <c r="E75" s="15">
        <v>1.8</v>
      </c>
      <c r="F75" s="105">
        <v>1.7E-5</v>
      </c>
      <c r="G75" s="18">
        <v>2.0</v>
      </c>
      <c r="H75" s="18" t="s">
        <v>123</v>
      </c>
      <c r="I75" s="15">
        <f>2.5/24</f>
        <v>0.1041666667</v>
      </c>
      <c r="J75" s="37" t="s">
        <v>143</v>
      </c>
      <c r="K75" s="95">
        <v>8.0E-6</v>
      </c>
      <c r="L75" s="20">
        <v>1.02E7</v>
      </c>
      <c r="M75" s="20">
        <v>32300.0</v>
      </c>
      <c r="N75" s="62">
        <v>0.31666666666666665</v>
      </c>
      <c r="O75" s="21">
        <v>27.142857142857142</v>
      </c>
      <c r="P75" s="20">
        <v>8585.858585858587</v>
      </c>
      <c r="Q75" s="23">
        <v>0.0557</v>
      </c>
      <c r="R75" s="20">
        <v>438.4620066834098</v>
      </c>
      <c r="S75" s="20" t="s">
        <v>123</v>
      </c>
      <c r="T75" s="19" t="s">
        <v>160</v>
      </c>
      <c r="U75" s="24" t="s">
        <v>123</v>
      </c>
      <c r="V75" s="24" t="s">
        <v>123</v>
      </c>
      <c r="W75" s="24" t="s">
        <v>123</v>
      </c>
      <c r="X75" s="50">
        <v>7.5</v>
      </c>
      <c r="Y75" s="24" t="s">
        <v>348</v>
      </c>
      <c r="Z75" s="17">
        <v>73.666588</v>
      </c>
      <c r="AA75" s="17">
        <v>7.3666588E7</v>
      </c>
      <c r="AB75" s="17">
        <v>1206389.0</v>
      </c>
      <c r="AC75" s="17">
        <v>4781167.0</v>
      </c>
      <c r="AD75" s="17">
        <v>1.6622355E7</v>
      </c>
      <c r="AE75" s="59">
        <v>93.57370287</v>
      </c>
      <c r="AF75" s="59">
        <v>9.357370287E7</v>
      </c>
      <c r="AG75" s="55">
        <f t="shared" ref="AG75:AG76" si="10">AH75/1000000</f>
        <v>0.562418</v>
      </c>
      <c r="AH75" s="20">
        <v>562418.0</v>
      </c>
      <c r="AI75" s="20">
        <v>5089.0</v>
      </c>
      <c r="AJ75" s="20">
        <v>28607.0</v>
      </c>
      <c r="AK75" s="20">
        <v>142721.0</v>
      </c>
      <c r="AL75" s="20">
        <v>1190.0</v>
      </c>
      <c r="AM75" s="20">
        <v>1188.0</v>
      </c>
      <c r="AN75" s="20">
        <v>26.0</v>
      </c>
      <c r="AO75" s="20">
        <v>60.0</v>
      </c>
      <c r="AP75" s="20">
        <v>341.0</v>
      </c>
      <c r="AQ75" s="29" t="s">
        <v>123</v>
      </c>
      <c r="AR75" s="30" t="s">
        <v>123</v>
      </c>
      <c r="AS75" s="37" t="s">
        <v>349</v>
      </c>
      <c r="AT75" s="37" t="s">
        <v>350</v>
      </c>
      <c r="AU75" s="106" t="s">
        <v>351</v>
      </c>
      <c r="AV75" s="32" t="s">
        <v>123</v>
      </c>
      <c r="AW75" s="106" t="s">
        <v>352</v>
      </c>
    </row>
    <row r="76">
      <c r="A76" s="33">
        <v>72.0</v>
      </c>
      <c r="B76" s="64" t="s">
        <v>353</v>
      </c>
      <c r="C76" s="47"/>
      <c r="D76" s="14" t="s">
        <v>128</v>
      </c>
      <c r="E76" s="15">
        <v>1.0</v>
      </c>
      <c r="F76" s="105">
        <v>1.8E-5</v>
      </c>
      <c r="G76" s="18">
        <v>2.0</v>
      </c>
      <c r="H76" s="15">
        <f>17/24</f>
        <v>0.7083333333</v>
      </c>
      <c r="I76" s="19">
        <v>1.0</v>
      </c>
      <c r="J76" s="37" t="s">
        <v>143</v>
      </c>
      <c r="K76" s="85">
        <v>1.0E-5</v>
      </c>
      <c r="L76" s="20">
        <v>5540000.0</v>
      </c>
      <c r="M76" s="20">
        <v>23300.0</v>
      </c>
      <c r="N76" s="62">
        <v>0.42057761732851984</v>
      </c>
      <c r="O76" s="21">
        <v>6.913946587537092</v>
      </c>
      <c r="P76" s="20">
        <v>1643.9169139465876</v>
      </c>
      <c r="Q76" s="23">
        <v>0.0429</v>
      </c>
      <c r="R76" s="20">
        <v>122.13926193885993</v>
      </c>
      <c r="S76" s="20" t="s">
        <v>123</v>
      </c>
      <c r="T76" s="19" t="s">
        <v>160</v>
      </c>
      <c r="U76" s="24" t="s">
        <v>123</v>
      </c>
      <c r="V76" s="25" t="s">
        <v>123</v>
      </c>
      <c r="W76" s="24" t="s">
        <v>123</v>
      </c>
      <c r="X76" s="14">
        <v>4.5</v>
      </c>
      <c r="Y76" s="107">
        <v>43283.0</v>
      </c>
      <c r="Z76" s="17">
        <v>190.765849</v>
      </c>
      <c r="AA76" s="17">
        <v>1.90765849E8</v>
      </c>
      <c r="AB76" s="17">
        <v>1310787.0</v>
      </c>
      <c r="AC76" s="17">
        <v>1.143735E7</v>
      </c>
      <c r="AD76" s="17">
        <v>6.0996473E7</v>
      </c>
      <c r="AE76" s="59">
        <v>57.1235448</v>
      </c>
      <c r="AF76" s="59">
        <v>5.71235448E7</v>
      </c>
      <c r="AG76" s="108">
        <f t="shared" si="10"/>
        <v>0.675249</v>
      </c>
      <c r="AH76" s="20">
        <v>675249.0</v>
      </c>
      <c r="AI76" s="20">
        <v>4796.0</v>
      </c>
      <c r="AJ76" s="20">
        <v>24020.0</v>
      </c>
      <c r="AK76" s="20">
        <v>227575.0</v>
      </c>
      <c r="AL76" s="20">
        <v>3370.0</v>
      </c>
      <c r="AM76" s="20">
        <v>3370.0</v>
      </c>
      <c r="AN76" s="20">
        <v>77.0</v>
      </c>
      <c r="AO76" s="20">
        <v>173.0</v>
      </c>
      <c r="AP76" s="20">
        <v>936.0</v>
      </c>
      <c r="AQ76" s="29" t="s">
        <v>123</v>
      </c>
      <c r="AR76" s="30" t="s">
        <v>123</v>
      </c>
      <c r="AS76" s="37" t="s">
        <v>354</v>
      </c>
      <c r="AT76" s="37" t="s">
        <v>355</v>
      </c>
      <c r="AU76" s="106" t="s">
        <v>356</v>
      </c>
      <c r="AV76" s="32" t="s">
        <v>123</v>
      </c>
      <c r="AW76" s="106" t="s">
        <v>357</v>
      </c>
    </row>
    <row r="77">
      <c r="A77" s="33">
        <v>73.0</v>
      </c>
      <c r="B77" s="34" t="s">
        <v>198</v>
      </c>
      <c r="C77" s="35" t="s">
        <v>216</v>
      </c>
      <c r="D77" s="53" t="s">
        <v>122</v>
      </c>
      <c r="E77" s="15">
        <v>6.0</v>
      </c>
      <c r="F77" s="36">
        <v>0.531639</v>
      </c>
      <c r="G77" s="17">
        <v>3.0</v>
      </c>
      <c r="H77" s="18">
        <v>170.0</v>
      </c>
      <c r="I77" s="18" t="s">
        <v>123</v>
      </c>
      <c r="J77" s="37" t="s">
        <v>133</v>
      </c>
      <c r="K77" s="45">
        <v>0.843063</v>
      </c>
      <c r="L77" s="20">
        <v>5.84E7</v>
      </c>
      <c r="M77" s="20">
        <v>7300000.0</v>
      </c>
      <c r="N77" s="62">
        <v>12.5</v>
      </c>
      <c r="O77" s="62">
        <v>7.087378640776699</v>
      </c>
      <c r="P77" s="20">
        <v>56.49329962371928</v>
      </c>
      <c r="Q77" s="23">
        <v>8.0E-4</v>
      </c>
      <c r="R77" s="20">
        <v>3842105.263157895</v>
      </c>
      <c r="S77" s="20">
        <v>1.0984897646711397E8</v>
      </c>
      <c r="T77" s="19" t="s">
        <v>160</v>
      </c>
      <c r="U77" s="25">
        <v>1.0</v>
      </c>
      <c r="V77" s="25">
        <v>1.0</v>
      </c>
      <c r="W77" s="25" t="s">
        <v>130</v>
      </c>
      <c r="X77" s="53">
        <v>25.5</v>
      </c>
      <c r="Y77" s="53" t="s">
        <v>200</v>
      </c>
      <c r="Z77" s="27">
        <v>1.9</v>
      </c>
      <c r="AA77" s="57">
        <v>1865245.05407</v>
      </c>
      <c r="AB77" s="57">
        <v>45611.1403188</v>
      </c>
      <c r="AC77" s="57">
        <v>95441.8069675</v>
      </c>
      <c r="AD77" s="57">
        <v>1326556.604087593</v>
      </c>
      <c r="AE77" s="59">
        <v>36.21303017</v>
      </c>
      <c r="AF77" s="59">
        <v>3.621303017E7</v>
      </c>
      <c r="AG77" s="29">
        <v>58.0</v>
      </c>
      <c r="AH77" s="57">
        <v>5.75753916958E7</v>
      </c>
      <c r="AI77" s="57">
        <v>418836.015025</v>
      </c>
      <c r="AJ77" s="57">
        <v>1592007.5425648</v>
      </c>
      <c r="AK77" s="57">
        <v>4.456439060668844E7</v>
      </c>
      <c r="AL77" s="29">
        <v>1030000.0</v>
      </c>
      <c r="AM77" s="57">
        <v>1033750.91186</v>
      </c>
      <c r="AN77" s="57">
        <v>7116.4979833</v>
      </c>
      <c r="AO77" s="57">
        <v>28715.89003023</v>
      </c>
      <c r="AP77" s="57">
        <v>786095.8070768492</v>
      </c>
      <c r="AQ77" s="29">
        <v>1900000.0</v>
      </c>
      <c r="AR77" s="30" t="s">
        <v>201</v>
      </c>
      <c r="AS77" s="31" t="s">
        <v>123</v>
      </c>
      <c r="AT77" s="31" t="s">
        <v>123</v>
      </c>
      <c r="AU77" s="43" t="s">
        <v>123</v>
      </c>
      <c r="AV77" s="32" t="s">
        <v>123</v>
      </c>
      <c r="AW77" s="32" t="s">
        <v>123</v>
      </c>
    </row>
    <row r="78">
      <c r="A78" s="33">
        <v>74.0</v>
      </c>
      <c r="B78" s="34" t="s">
        <v>221</v>
      </c>
      <c r="C78" s="35" t="s">
        <v>358</v>
      </c>
      <c r="D78" s="14" t="s">
        <v>168</v>
      </c>
      <c r="E78" s="15">
        <v>0.5</v>
      </c>
      <c r="F78" s="36">
        <v>0.119069</v>
      </c>
      <c r="G78" s="17">
        <v>2.0</v>
      </c>
      <c r="H78" s="18">
        <v>0.0</v>
      </c>
      <c r="I78" s="18">
        <v>35.0</v>
      </c>
      <c r="J78" s="37" t="s">
        <v>129</v>
      </c>
      <c r="K78" s="45">
        <v>0.102852</v>
      </c>
      <c r="L78" s="20">
        <v>2620000.0</v>
      </c>
      <c r="M78" s="20">
        <v>2840.0</v>
      </c>
      <c r="N78" s="21">
        <v>0.1083969465648855</v>
      </c>
      <c r="O78" s="62">
        <v>0.2072992700729927</v>
      </c>
      <c r="P78" s="20">
        <v>191.67985617031184</v>
      </c>
      <c r="Q78" s="23">
        <v>0.1761</v>
      </c>
      <c r="R78" s="20">
        <v>3550.0</v>
      </c>
      <c r="S78" s="20">
        <v>2.2004048072966095E7</v>
      </c>
      <c r="T78" s="19" t="s">
        <v>150</v>
      </c>
      <c r="U78" s="24" t="s">
        <v>123</v>
      </c>
      <c r="V78" s="24" t="s">
        <v>123</v>
      </c>
      <c r="W78" s="24" t="s">
        <v>123</v>
      </c>
      <c r="X78" s="14">
        <v>120.0</v>
      </c>
      <c r="Y78" s="2" t="s">
        <v>223</v>
      </c>
      <c r="Z78" s="27">
        <v>0.8</v>
      </c>
      <c r="AA78" s="57">
        <v>798806.062817</v>
      </c>
      <c r="AB78" s="57">
        <v>5.01153945913</v>
      </c>
      <c r="AC78" s="57">
        <v>821.480548702</v>
      </c>
      <c r="AD78" s="57">
        <v>128404.35363469999</v>
      </c>
      <c r="AE78" s="88">
        <v>0.03006699721</v>
      </c>
      <c r="AF78" s="59">
        <v>30066.99721</v>
      </c>
      <c r="AG78" s="51">
        <v>1.0</v>
      </c>
      <c r="AH78" s="57">
        <v>981054.64659</v>
      </c>
      <c r="AI78" s="57">
        <v>0.167894537096</v>
      </c>
      <c r="AJ78" s="57">
        <v>1107.438022129</v>
      </c>
      <c r="AK78" s="57">
        <v>288587.646124397</v>
      </c>
      <c r="AL78" s="29">
        <v>13700.0</v>
      </c>
      <c r="AM78" s="57">
        <v>13668.6246137</v>
      </c>
      <c r="AN78" s="57">
        <v>0.0</v>
      </c>
      <c r="AO78" s="57">
        <v>43.1677568729</v>
      </c>
      <c r="AP78" s="57">
        <v>6274.998715149791</v>
      </c>
      <c r="AQ78" s="29" t="s">
        <v>123</v>
      </c>
      <c r="AR78" s="30" t="s">
        <v>123</v>
      </c>
      <c r="AS78" s="31" t="s">
        <v>218</v>
      </c>
      <c r="AT78" s="31" t="s">
        <v>224</v>
      </c>
      <c r="AU78" s="43" t="s">
        <v>123</v>
      </c>
      <c r="AV78" s="32" t="s">
        <v>123</v>
      </c>
      <c r="AW78" s="32" t="s">
        <v>220</v>
      </c>
    </row>
    <row r="79">
      <c r="A79" s="33">
        <v>75.0</v>
      </c>
      <c r="B79" s="34" t="s">
        <v>250</v>
      </c>
      <c r="C79" s="35" t="s">
        <v>359</v>
      </c>
      <c r="D79" s="14" t="s">
        <v>128</v>
      </c>
      <c r="E79" s="15">
        <v>1.3</v>
      </c>
      <c r="F79" s="36">
        <v>0.375972</v>
      </c>
      <c r="G79" s="17">
        <v>2.0</v>
      </c>
      <c r="H79" s="18" t="s">
        <v>123</v>
      </c>
      <c r="I79" s="18" t="s">
        <v>123</v>
      </c>
      <c r="J79" s="37" t="s">
        <v>129</v>
      </c>
      <c r="K79" s="45">
        <v>0.171058</v>
      </c>
      <c r="L79" s="20">
        <v>1060000.0</v>
      </c>
      <c r="M79" s="20">
        <v>14000.0</v>
      </c>
      <c r="N79" s="62">
        <v>1.3207547169811322</v>
      </c>
      <c r="O79" s="20">
        <v>0.11023622047244094</v>
      </c>
      <c r="P79" s="20">
        <v>8.318678205649364</v>
      </c>
      <c r="Q79" s="23">
        <v>0.0929</v>
      </c>
      <c r="R79" s="20">
        <v>23333.333333333336</v>
      </c>
      <c r="S79" s="20">
        <v>2819358.888427862</v>
      </c>
      <c r="T79" s="19" t="s">
        <v>125</v>
      </c>
      <c r="U79" s="25" t="s">
        <v>123</v>
      </c>
      <c r="V79" s="24" t="s">
        <v>123</v>
      </c>
      <c r="W79" s="24" t="s">
        <v>123</v>
      </c>
      <c r="X79" s="14">
        <v>4.0</v>
      </c>
      <c r="Y79" s="26">
        <v>43375.0</v>
      </c>
      <c r="Z79" s="27">
        <v>0.6</v>
      </c>
      <c r="AA79" s="57">
        <v>561372.000111</v>
      </c>
      <c r="AB79" s="57">
        <v>3239.21905251</v>
      </c>
      <c r="AC79" s="57">
        <v>14528.406835640002</v>
      </c>
      <c r="AD79" s="92">
        <v>386715.77695582405</v>
      </c>
      <c r="AE79" s="58">
        <v>1.660558775</v>
      </c>
      <c r="AF79" s="59">
        <v>1660558.775</v>
      </c>
      <c r="AG79" s="51">
        <v>8.3</v>
      </c>
      <c r="AH79" s="29">
        <v>8327140.0</v>
      </c>
      <c r="AI79" s="29">
        <v>17379.0</v>
      </c>
      <c r="AJ79" s="29">
        <v>84781.0</v>
      </c>
      <c r="AK79" s="29">
        <v>4652170.0</v>
      </c>
      <c r="AL79" s="29">
        <v>127000.0</v>
      </c>
      <c r="AM79" s="57">
        <v>127424.089957</v>
      </c>
      <c r="AN79" s="57">
        <v>369.818807711</v>
      </c>
      <c r="AO79" s="57">
        <v>1618.0647280409999</v>
      </c>
      <c r="AP79" s="29">
        <v>66043.0</v>
      </c>
      <c r="AQ79" s="29" t="s">
        <v>123</v>
      </c>
      <c r="AR79" s="30" t="s">
        <v>123</v>
      </c>
      <c r="AS79" s="31" t="s">
        <v>252</v>
      </c>
      <c r="AT79" s="31" t="s">
        <v>253</v>
      </c>
      <c r="AU79" s="32" t="s">
        <v>254</v>
      </c>
      <c r="AV79" s="32" t="s">
        <v>255</v>
      </c>
      <c r="AW79" s="52" t="s">
        <v>123</v>
      </c>
    </row>
    <row r="80">
      <c r="A80" s="33">
        <v>76.0</v>
      </c>
      <c r="B80" s="34" t="s">
        <v>360</v>
      </c>
      <c r="C80" s="35" t="s">
        <v>216</v>
      </c>
      <c r="D80" s="14" t="s">
        <v>168</v>
      </c>
      <c r="E80" s="15">
        <v>1.4</v>
      </c>
      <c r="F80" s="36">
        <v>0.48257</v>
      </c>
      <c r="G80" s="17">
        <v>2.0</v>
      </c>
      <c r="H80" s="18" t="s">
        <v>123</v>
      </c>
      <c r="I80" s="18" t="s">
        <v>123</v>
      </c>
      <c r="J80" s="37" t="s">
        <v>129</v>
      </c>
      <c r="K80" s="45">
        <v>0.392497</v>
      </c>
      <c r="L80" s="20">
        <v>3600000.0</v>
      </c>
      <c r="M80" s="20">
        <v>41500.0</v>
      </c>
      <c r="N80" s="62">
        <v>1.1527777777777777</v>
      </c>
      <c r="O80" s="20">
        <v>18.043478260869566</v>
      </c>
      <c r="P80" s="20">
        <v>1574.9917226762825</v>
      </c>
      <c r="Q80" s="23">
        <v>0.0325</v>
      </c>
      <c r="R80" s="20">
        <v>8300000.0</v>
      </c>
      <c r="S80" s="20">
        <v>7460057.608222641</v>
      </c>
      <c r="T80" s="19" t="s">
        <v>150</v>
      </c>
      <c r="U80" s="24">
        <v>400.0</v>
      </c>
      <c r="V80" s="31">
        <v>1000.0</v>
      </c>
      <c r="W80" s="25" t="s">
        <v>130</v>
      </c>
      <c r="X80" s="14">
        <v>12.0</v>
      </c>
      <c r="Y80" s="14" t="s">
        <v>316</v>
      </c>
      <c r="Z80" s="71">
        <v>0.005</v>
      </c>
      <c r="AA80" s="57">
        <v>4966.23655089</v>
      </c>
      <c r="AB80" s="57">
        <v>0.0</v>
      </c>
      <c r="AC80" s="57">
        <v>0.0</v>
      </c>
      <c r="AD80" s="57">
        <v>4966.23655089</v>
      </c>
      <c r="AE80" s="98">
        <v>0.007066031061</v>
      </c>
      <c r="AF80" s="59">
        <v>7066.031061</v>
      </c>
      <c r="AG80" s="51">
        <v>0.1</v>
      </c>
      <c r="AH80" s="57">
        <v>128442.158357</v>
      </c>
      <c r="AI80" s="57">
        <v>0.0</v>
      </c>
      <c r="AJ80" s="57">
        <v>0.0</v>
      </c>
      <c r="AK80" s="57">
        <v>128442.158357</v>
      </c>
      <c r="AL80" s="29">
        <v>2300.0</v>
      </c>
      <c r="AM80" s="57">
        <v>2285.72629822</v>
      </c>
      <c r="AN80" s="57">
        <v>0.0</v>
      </c>
      <c r="AO80" s="57">
        <v>0.0</v>
      </c>
      <c r="AP80" s="57">
        <v>2285.72629822</v>
      </c>
      <c r="AQ80" s="29" t="s">
        <v>123</v>
      </c>
      <c r="AR80" s="30" t="s">
        <v>123</v>
      </c>
      <c r="AS80" s="31" t="s">
        <v>317</v>
      </c>
      <c r="AT80" s="31" t="s">
        <v>318</v>
      </c>
      <c r="AU80" s="43" t="s">
        <v>123</v>
      </c>
      <c r="AV80" s="32" t="s">
        <v>123</v>
      </c>
      <c r="AW80" s="32" t="s">
        <v>123</v>
      </c>
    </row>
    <row r="81">
      <c r="A81" s="33">
        <v>77.0</v>
      </c>
      <c r="B81" s="34" t="s">
        <v>126</v>
      </c>
      <c r="C81" s="35" t="s">
        <v>361</v>
      </c>
      <c r="D81" s="14" t="s">
        <v>128</v>
      </c>
      <c r="E81" s="15">
        <v>0.0</v>
      </c>
      <c r="F81" s="36">
        <v>0.01</v>
      </c>
      <c r="G81" s="17">
        <v>3.0</v>
      </c>
      <c r="H81" s="18" t="s">
        <v>123</v>
      </c>
      <c r="I81" s="18" t="s">
        <v>123</v>
      </c>
      <c r="J81" s="37" t="s">
        <v>124</v>
      </c>
      <c r="K81" s="24" t="s">
        <v>123</v>
      </c>
      <c r="L81" s="20">
        <v>1.07E7</v>
      </c>
      <c r="M81" s="20">
        <v>25600.0</v>
      </c>
      <c r="N81" s="21">
        <v>0.23925233644859814</v>
      </c>
      <c r="O81" s="22" t="s">
        <v>123</v>
      </c>
      <c r="P81" s="22" t="s">
        <v>123</v>
      </c>
      <c r="Q81" s="23">
        <v>0.0</v>
      </c>
      <c r="R81" s="20" t="s">
        <v>123</v>
      </c>
      <c r="S81" s="20">
        <v>1.07E9</v>
      </c>
      <c r="T81" s="19" t="s">
        <v>125</v>
      </c>
      <c r="U81" s="31">
        <v>10.0</v>
      </c>
      <c r="V81" s="31">
        <v>10.0</v>
      </c>
      <c r="W81" s="25" t="s">
        <v>130</v>
      </c>
      <c r="X81" s="22">
        <v>3.5</v>
      </c>
      <c r="Y81" s="39">
        <v>43285.0</v>
      </c>
      <c r="Z81" s="17" t="s">
        <v>123</v>
      </c>
      <c r="AA81" s="17" t="s">
        <v>123</v>
      </c>
      <c r="AB81" s="17" t="s">
        <v>123</v>
      </c>
      <c r="AC81" s="17" t="s">
        <v>123</v>
      </c>
      <c r="AD81" s="17" t="s">
        <v>123</v>
      </c>
      <c r="AE81" s="28" t="s">
        <v>123</v>
      </c>
      <c r="AF81" s="28" t="s">
        <v>123</v>
      </c>
      <c r="AG81" s="17" t="s">
        <v>123</v>
      </c>
      <c r="AH81" s="17" t="s">
        <v>123</v>
      </c>
      <c r="AI81" s="17" t="s">
        <v>123</v>
      </c>
      <c r="AJ81" s="17" t="s">
        <v>123</v>
      </c>
      <c r="AK81" s="17" t="s">
        <v>123</v>
      </c>
      <c r="AL81" s="17" t="s">
        <v>123</v>
      </c>
      <c r="AM81" s="17" t="s">
        <v>123</v>
      </c>
      <c r="AN81" s="17">
        <v>0.0</v>
      </c>
      <c r="AO81" s="17" t="s">
        <v>123</v>
      </c>
      <c r="AP81" s="17" t="s">
        <v>123</v>
      </c>
      <c r="AQ81" s="17" t="s">
        <v>123</v>
      </c>
      <c r="AR81" s="40" t="s">
        <v>123</v>
      </c>
      <c r="AS81" s="31" t="s">
        <v>123</v>
      </c>
      <c r="AT81" s="31" t="s">
        <v>123</v>
      </c>
      <c r="AU81" s="32" t="s">
        <v>131</v>
      </c>
      <c r="AV81" s="32" t="s">
        <v>123</v>
      </c>
      <c r="AW81" s="52" t="s">
        <v>123</v>
      </c>
    </row>
    <row r="82">
      <c r="A82" s="1">
        <v>78.0</v>
      </c>
      <c r="B82" s="34" t="s">
        <v>362</v>
      </c>
      <c r="C82" s="89" t="s">
        <v>199</v>
      </c>
      <c r="D82" s="14" t="s">
        <v>128</v>
      </c>
      <c r="E82" s="15">
        <v>4.0</v>
      </c>
      <c r="F82" s="36">
        <v>0.01</v>
      </c>
      <c r="G82" s="17">
        <v>2.0</v>
      </c>
      <c r="H82" s="18">
        <v>200.0</v>
      </c>
      <c r="I82" s="18">
        <v>200.0</v>
      </c>
      <c r="J82" s="19" t="s">
        <v>124</v>
      </c>
      <c r="K82" s="14" t="s">
        <v>123</v>
      </c>
      <c r="L82" s="20">
        <v>2290000.0</v>
      </c>
      <c r="M82" s="20">
        <v>5210.0</v>
      </c>
      <c r="N82" s="21">
        <v>0.22751091703056767</v>
      </c>
      <c r="O82" s="22" t="s">
        <v>123</v>
      </c>
      <c r="P82" s="22" t="s">
        <v>123</v>
      </c>
      <c r="Q82" s="23">
        <v>0.7678</v>
      </c>
      <c r="R82" s="20">
        <v>10420.0</v>
      </c>
      <c r="S82" s="20">
        <v>2.29E8</v>
      </c>
      <c r="T82" s="19" t="s">
        <v>160</v>
      </c>
      <c r="U82" s="24">
        <v>100.0</v>
      </c>
      <c r="V82" s="24">
        <v>100.0</v>
      </c>
      <c r="W82" s="25" t="s">
        <v>130</v>
      </c>
      <c r="X82" s="14">
        <v>2.0</v>
      </c>
      <c r="Y82" s="26">
        <v>43160.0</v>
      </c>
      <c r="Z82" s="27">
        <v>0.5</v>
      </c>
      <c r="AA82" s="17">
        <v>500000.0</v>
      </c>
      <c r="AB82" s="17" t="s">
        <v>123</v>
      </c>
      <c r="AC82" s="17" t="s">
        <v>123</v>
      </c>
      <c r="AD82" s="17" t="s">
        <v>123</v>
      </c>
      <c r="AE82" s="28" t="s">
        <v>123</v>
      </c>
      <c r="AF82" s="28" t="s">
        <v>123</v>
      </c>
      <c r="AG82" s="17" t="s">
        <v>123</v>
      </c>
      <c r="AH82" s="17" t="s">
        <v>123</v>
      </c>
      <c r="AI82" s="17" t="s">
        <v>123</v>
      </c>
      <c r="AJ82" s="17" t="s">
        <v>123</v>
      </c>
      <c r="AK82" s="17" t="s">
        <v>123</v>
      </c>
      <c r="AL82" s="17" t="s">
        <v>123</v>
      </c>
      <c r="AM82" s="17" t="s">
        <v>123</v>
      </c>
      <c r="AN82" s="17">
        <v>3.0</v>
      </c>
      <c r="AO82" s="17" t="s">
        <v>123</v>
      </c>
      <c r="AP82" s="17" t="s">
        <v>123</v>
      </c>
      <c r="AQ82" s="29" t="s">
        <v>123</v>
      </c>
      <c r="AR82" s="30" t="s">
        <v>123</v>
      </c>
      <c r="AS82" s="31" t="s">
        <v>123</v>
      </c>
      <c r="AT82" s="31" t="s">
        <v>123</v>
      </c>
      <c r="AU82" s="32" t="s">
        <v>305</v>
      </c>
      <c r="AV82" s="32" t="s">
        <v>123</v>
      </c>
      <c r="AW82" s="32" t="s">
        <v>306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43"/>
    <col customWidth="1" min="2" max="2" width="21.86"/>
    <col customWidth="1" min="3" max="3" width="26.71"/>
    <col customWidth="1" min="4" max="4" width="115.86"/>
  </cols>
  <sheetData>
    <row r="1">
      <c r="A1" s="109" t="s">
        <v>363</v>
      </c>
      <c r="C1" s="5"/>
      <c r="D1" s="6"/>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row>
    <row r="2">
      <c r="A2" s="5"/>
      <c r="B2" s="5"/>
      <c r="C2" s="5"/>
      <c r="D2" s="6"/>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c r="A3" s="109" t="s">
        <v>364</v>
      </c>
      <c r="B3" s="109" t="s">
        <v>365</v>
      </c>
      <c r="C3" s="109" t="s">
        <v>366</v>
      </c>
      <c r="D3" s="110" t="s">
        <v>367</v>
      </c>
      <c r="E3" s="109"/>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row>
    <row r="4">
      <c r="A4" s="111">
        <v>1.0</v>
      </c>
      <c r="B4" s="111" t="s">
        <v>12</v>
      </c>
      <c r="C4" s="5" t="s">
        <v>23</v>
      </c>
      <c r="D4" s="112" t="s">
        <v>368</v>
      </c>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c r="A5" s="111">
        <v>2.0</v>
      </c>
      <c r="B5" s="111" t="s">
        <v>12</v>
      </c>
      <c r="C5" s="111" t="s">
        <v>24</v>
      </c>
      <c r="D5" s="112" t="s">
        <v>72</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row>
    <row r="6">
      <c r="A6" s="111">
        <v>3.0</v>
      </c>
      <c r="B6" s="111" t="s">
        <v>12</v>
      </c>
      <c r="C6" s="5" t="s">
        <v>25</v>
      </c>
      <c r="D6" s="112" t="s">
        <v>73</v>
      </c>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row>
    <row r="7">
      <c r="A7" s="111">
        <v>4.0</v>
      </c>
      <c r="B7" s="5" t="s">
        <v>13</v>
      </c>
      <c r="C7" s="111" t="s">
        <v>26</v>
      </c>
      <c r="D7" s="112" t="s">
        <v>74</v>
      </c>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row>
    <row r="8">
      <c r="A8" s="111">
        <v>5.0</v>
      </c>
      <c r="B8" s="5" t="s">
        <v>13</v>
      </c>
      <c r="C8" s="111" t="s">
        <v>29</v>
      </c>
      <c r="D8" s="113" t="s">
        <v>77</v>
      </c>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row>
    <row r="9">
      <c r="A9" s="111">
        <v>6.0</v>
      </c>
      <c r="B9" s="111" t="s">
        <v>13</v>
      </c>
      <c r="C9" s="111" t="s">
        <v>30</v>
      </c>
      <c r="D9" s="112" t="s">
        <v>78</v>
      </c>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row>
    <row r="10">
      <c r="A10" s="111">
        <v>7.0</v>
      </c>
      <c r="B10" s="111" t="s">
        <v>13</v>
      </c>
      <c r="C10" s="111" t="s">
        <v>31</v>
      </c>
      <c r="D10" s="112" t="s">
        <v>79</v>
      </c>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c r="A11" s="111">
        <v>8.0</v>
      </c>
      <c r="B11" s="5" t="s">
        <v>14</v>
      </c>
      <c r="C11" s="111" t="s">
        <v>27</v>
      </c>
      <c r="D11" s="114" t="s">
        <v>75</v>
      </c>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row>
    <row r="12">
      <c r="A12" s="111">
        <v>9.0</v>
      </c>
      <c r="B12" s="5" t="s">
        <v>15</v>
      </c>
      <c r="C12" s="111" t="s">
        <v>28</v>
      </c>
      <c r="D12" s="112" t="s">
        <v>76</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row>
    <row r="13">
      <c r="A13" s="111">
        <v>10.0</v>
      </c>
      <c r="B13" s="5" t="s">
        <v>15</v>
      </c>
      <c r="C13" s="115" t="s">
        <v>32</v>
      </c>
      <c r="D13" s="112" t="s">
        <v>80</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row>
    <row r="14">
      <c r="A14" s="111">
        <v>11.0</v>
      </c>
      <c r="B14" s="5" t="s">
        <v>15</v>
      </c>
      <c r="C14" s="111" t="s">
        <v>33</v>
      </c>
      <c r="D14" s="112" t="s">
        <v>81</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row>
    <row r="15">
      <c r="A15" s="111">
        <v>12.0</v>
      </c>
      <c r="B15" s="5" t="s">
        <v>16</v>
      </c>
      <c r="C15" s="111" t="s">
        <v>34</v>
      </c>
      <c r="D15" s="112" t="s">
        <v>82</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row>
    <row r="16">
      <c r="A16" s="111">
        <v>13.0</v>
      </c>
      <c r="B16" s="5" t="s">
        <v>16</v>
      </c>
      <c r="C16" s="111" t="s">
        <v>35</v>
      </c>
      <c r="D16" s="112" t="s">
        <v>83</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row>
    <row r="17">
      <c r="A17" s="111">
        <v>14.0</v>
      </c>
      <c r="B17" s="5" t="s">
        <v>16</v>
      </c>
      <c r="C17" s="111" t="s">
        <v>36</v>
      </c>
      <c r="D17" s="112" t="s">
        <v>84</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row>
    <row r="18">
      <c r="A18" s="111">
        <v>15.0</v>
      </c>
      <c r="B18" s="5" t="s">
        <v>16</v>
      </c>
      <c r="C18" s="111" t="s">
        <v>37</v>
      </c>
      <c r="D18" s="112" t="s">
        <v>85</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row>
    <row r="19">
      <c r="A19" s="111">
        <v>16.0</v>
      </c>
      <c r="B19" s="5" t="s">
        <v>16</v>
      </c>
      <c r="C19" s="111" t="s">
        <v>38</v>
      </c>
      <c r="D19" s="112" t="s">
        <v>86</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row>
    <row r="20">
      <c r="A20" s="111">
        <v>17.0</v>
      </c>
      <c r="B20" s="5" t="s">
        <v>16</v>
      </c>
      <c r="C20" s="111" t="s">
        <v>39</v>
      </c>
      <c r="D20" s="112" t="s">
        <v>87</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row>
    <row r="21">
      <c r="A21" s="111">
        <v>18.0</v>
      </c>
      <c r="B21" s="5" t="s">
        <v>16</v>
      </c>
      <c r="C21" s="1" t="s">
        <v>40</v>
      </c>
      <c r="D21" s="5" t="s">
        <v>88</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row>
    <row r="22">
      <c r="A22" s="111">
        <v>19.0</v>
      </c>
      <c r="B22" s="5" t="s">
        <v>16</v>
      </c>
      <c r="C22" s="111" t="s">
        <v>41</v>
      </c>
      <c r="D22" s="112" t="s">
        <v>89</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row>
    <row r="23">
      <c r="A23" s="111">
        <v>20.0</v>
      </c>
      <c r="B23" s="111" t="s">
        <v>17</v>
      </c>
      <c r="C23" s="111" t="s">
        <v>42</v>
      </c>
      <c r="D23" s="112" t="s">
        <v>90</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row>
    <row r="24">
      <c r="A24" s="111">
        <v>21.0</v>
      </c>
      <c r="B24" s="5" t="s">
        <v>17</v>
      </c>
      <c r="C24" s="111" t="s">
        <v>43</v>
      </c>
      <c r="D24" s="112" t="s">
        <v>91</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row>
    <row r="25">
      <c r="A25" s="111">
        <v>22.0</v>
      </c>
      <c r="B25" s="5" t="s">
        <v>17</v>
      </c>
      <c r="C25" s="111" t="s">
        <v>44</v>
      </c>
      <c r="D25" s="112" t="s">
        <v>92</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row>
    <row r="26">
      <c r="A26" s="111">
        <v>23.0</v>
      </c>
      <c r="B26" s="5" t="s">
        <v>17</v>
      </c>
      <c r="C26" s="111" t="s">
        <v>45</v>
      </c>
      <c r="D26" s="112" t="s">
        <v>93</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row>
    <row r="27">
      <c r="A27" s="111">
        <v>24.0</v>
      </c>
      <c r="B27" s="5" t="s">
        <v>17</v>
      </c>
      <c r="C27" s="111" t="s">
        <v>46</v>
      </c>
      <c r="D27" s="112" t="s">
        <v>94</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row>
    <row r="28">
      <c r="A28" s="111">
        <v>25.0</v>
      </c>
      <c r="B28" s="5" t="s">
        <v>17</v>
      </c>
      <c r="C28" s="1" t="s">
        <v>47</v>
      </c>
      <c r="D28" s="111" t="s">
        <v>95</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row>
    <row r="29">
      <c r="A29" s="111">
        <v>26.0</v>
      </c>
      <c r="B29" s="5" t="s">
        <v>18</v>
      </c>
      <c r="C29" s="111" t="s">
        <v>48</v>
      </c>
      <c r="D29" s="112" t="s">
        <v>96</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row>
    <row r="30">
      <c r="A30" s="111">
        <v>27.0</v>
      </c>
      <c r="B30" s="5" t="s">
        <v>18</v>
      </c>
      <c r="C30" s="111" t="s">
        <v>49</v>
      </c>
      <c r="D30" s="112" t="s">
        <v>97</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row>
    <row r="31">
      <c r="A31" s="111">
        <v>28.0</v>
      </c>
      <c r="B31" s="5" t="s">
        <v>18</v>
      </c>
      <c r="C31" s="111" t="s">
        <v>50</v>
      </c>
      <c r="D31" s="112" t="s">
        <v>98</v>
      </c>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row>
    <row r="32">
      <c r="A32" s="111">
        <v>29.0</v>
      </c>
      <c r="B32" s="5" t="s">
        <v>18</v>
      </c>
      <c r="C32" s="111" t="s">
        <v>51</v>
      </c>
      <c r="D32" s="112" t="s">
        <v>99</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c r="A33" s="111">
        <v>30.0</v>
      </c>
      <c r="B33" s="5" t="s">
        <v>18</v>
      </c>
      <c r="C33" s="111" t="s">
        <v>52</v>
      </c>
      <c r="D33" s="112" t="s">
        <v>100</v>
      </c>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row>
    <row r="34">
      <c r="A34" s="111">
        <v>31.0</v>
      </c>
      <c r="B34" s="5" t="s">
        <v>19</v>
      </c>
      <c r="C34" s="111" t="s">
        <v>53</v>
      </c>
      <c r="D34" s="112" t="s">
        <v>101</v>
      </c>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row>
    <row r="35">
      <c r="A35" s="111">
        <v>32.0</v>
      </c>
      <c r="B35" s="5" t="s">
        <v>19</v>
      </c>
      <c r="C35" s="111" t="s">
        <v>54</v>
      </c>
      <c r="D35" s="112" t="s">
        <v>102</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row>
    <row r="36">
      <c r="A36" s="111">
        <v>33.0</v>
      </c>
      <c r="B36" s="5" t="s">
        <v>20</v>
      </c>
      <c r="C36" s="111" t="s">
        <v>20</v>
      </c>
      <c r="D36" s="112" t="s">
        <v>103</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row>
    <row r="37">
      <c r="A37" s="111">
        <v>34.0</v>
      </c>
      <c r="B37" s="5" t="s">
        <v>20</v>
      </c>
      <c r="C37" s="111" t="s">
        <v>55</v>
      </c>
      <c r="D37" s="112" t="s">
        <v>104</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row>
    <row r="38">
      <c r="A38" s="111">
        <v>35.0</v>
      </c>
      <c r="B38" s="5" t="s">
        <v>20</v>
      </c>
      <c r="C38" s="111" t="s">
        <v>56</v>
      </c>
      <c r="D38" s="112" t="s">
        <v>105</v>
      </c>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row>
    <row r="39">
      <c r="A39" s="111">
        <v>36.0</v>
      </c>
      <c r="B39" s="5" t="s">
        <v>20</v>
      </c>
      <c r="C39" s="111" t="s">
        <v>57</v>
      </c>
      <c r="D39" s="112" t="s">
        <v>106</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row>
    <row r="40">
      <c r="A40" s="111">
        <v>37.0</v>
      </c>
      <c r="B40" s="5" t="s">
        <v>20</v>
      </c>
      <c r="C40" s="111" t="s">
        <v>58</v>
      </c>
      <c r="D40" s="112" t="s">
        <v>107</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row>
    <row r="41">
      <c r="A41" s="111">
        <v>38.0</v>
      </c>
      <c r="B41" s="5" t="s">
        <v>21</v>
      </c>
      <c r="C41" s="116" t="s">
        <v>59</v>
      </c>
      <c r="D41" s="112" t="s">
        <v>108</v>
      </c>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row>
    <row r="42">
      <c r="A42" s="111">
        <v>39.0</v>
      </c>
      <c r="B42" s="5" t="s">
        <v>21</v>
      </c>
      <c r="C42" s="117" t="s">
        <v>60</v>
      </c>
      <c r="D42" s="112" t="s">
        <v>109</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row>
    <row r="43">
      <c r="A43" s="111">
        <v>40.0</v>
      </c>
      <c r="B43" s="5" t="s">
        <v>21</v>
      </c>
      <c r="C43" s="117" t="s">
        <v>61</v>
      </c>
      <c r="D43" s="112" t="s">
        <v>110</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row>
    <row r="44">
      <c r="A44" s="111">
        <v>41.0</v>
      </c>
      <c r="B44" s="5" t="s">
        <v>21</v>
      </c>
      <c r="C44" s="117" t="s">
        <v>62</v>
      </c>
      <c r="D44" s="112" t="s">
        <v>111</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row>
    <row r="45">
      <c r="A45" s="111">
        <v>42.0</v>
      </c>
      <c r="B45" s="5" t="s">
        <v>21</v>
      </c>
      <c r="C45" s="118" t="s">
        <v>63</v>
      </c>
      <c r="D45" s="112" t="s">
        <v>112</v>
      </c>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row>
    <row r="46">
      <c r="A46" s="111">
        <v>43.0</v>
      </c>
      <c r="B46" s="5" t="s">
        <v>21</v>
      </c>
      <c r="C46" s="111" t="s">
        <v>64</v>
      </c>
      <c r="D46" s="112" t="s">
        <v>113</v>
      </c>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row>
    <row r="47">
      <c r="A47" s="111">
        <v>44.0</v>
      </c>
      <c r="B47" s="5" t="s">
        <v>21</v>
      </c>
      <c r="C47" s="111" t="s">
        <v>65</v>
      </c>
      <c r="D47" s="112" t="s">
        <v>114</v>
      </c>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c r="A48" s="111">
        <v>45.0</v>
      </c>
      <c r="B48" s="5" t="s">
        <v>22</v>
      </c>
      <c r="C48" s="111" t="s">
        <v>66</v>
      </c>
      <c r="D48" s="112" t="s">
        <v>115</v>
      </c>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c r="A49" s="111">
        <v>46.0</v>
      </c>
      <c r="B49" s="5" t="s">
        <v>22</v>
      </c>
      <c r="C49" s="111" t="s">
        <v>67</v>
      </c>
      <c r="D49" s="112" t="s">
        <v>116</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row>
    <row r="50">
      <c r="A50" s="111">
        <v>47.0</v>
      </c>
      <c r="B50" s="5" t="s">
        <v>22</v>
      </c>
      <c r="C50" s="111" t="s">
        <v>68</v>
      </c>
      <c r="D50" s="112" t="s">
        <v>117</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row>
    <row r="51">
      <c r="A51" s="111">
        <v>48.0</v>
      </c>
      <c r="B51" s="5" t="s">
        <v>22</v>
      </c>
      <c r="C51" s="5" t="s">
        <v>69</v>
      </c>
      <c r="D51" s="112" t="s">
        <v>118</v>
      </c>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row>
    <row r="52">
      <c r="A52" s="111">
        <v>49.0</v>
      </c>
      <c r="B52" s="5" t="s">
        <v>22</v>
      </c>
      <c r="C52" s="5" t="s">
        <v>70</v>
      </c>
      <c r="D52" s="112" t="s">
        <v>119</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row>
    <row r="53">
      <c r="A53" s="5"/>
      <c r="B53" s="5"/>
      <c r="C53" s="5"/>
      <c r="D53" s="6"/>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c r="A54" s="5"/>
      <c r="B54" s="5"/>
      <c r="C54" s="5"/>
      <c r="D54" s="6"/>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row>
    <row r="55">
      <c r="A55" s="5"/>
      <c r="B55" s="5" t="s">
        <v>12</v>
      </c>
      <c r="C55" s="5" t="s">
        <v>12</v>
      </c>
      <c r="D55" s="6" t="s">
        <v>12</v>
      </c>
      <c r="E55" s="5" t="s">
        <v>13</v>
      </c>
      <c r="F55" s="5" t="s">
        <v>13</v>
      </c>
      <c r="G55" s="5" t="s">
        <v>13</v>
      </c>
      <c r="H55" s="5" t="s">
        <v>13</v>
      </c>
      <c r="I55" s="5" t="s">
        <v>14</v>
      </c>
      <c r="J55" s="5" t="s">
        <v>15</v>
      </c>
      <c r="K55" s="5" t="s">
        <v>15</v>
      </c>
      <c r="L55" s="5" t="s">
        <v>15</v>
      </c>
      <c r="M55" s="5" t="s">
        <v>16</v>
      </c>
      <c r="N55" s="5" t="s">
        <v>16</v>
      </c>
      <c r="O55" s="5" t="s">
        <v>16</v>
      </c>
      <c r="P55" s="5" t="s">
        <v>16</v>
      </c>
      <c r="Q55" s="5" t="s">
        <v>16</v>
      </c>
      <c r="R55" s="5" t="s">
        <v>16</v>
      </c>
      <c r="S55" s="5" t="s">
        <v>16</v>
      </c>
      <c r="T55" s="5" t="s">
        <v>16</v>
      </c>
      <c r="U55" s="5" t="s">
        <v>17</v>
      </c>
      <c r="V55" s="5" t="s">
        <v>17</v>
      </c>
      <c r="W55" s="5" t="s">
        <v>17</v>
      </c>
      <c r="X55" s="5" t="s">
        <v>17</v>
      </c>
      <c r="Y55" s="5" t="s">
        <v>17</v>
      </c>
      <c r="Z55" s="5" t="s">
        <v>17</v>
      </c>
      <c r="AA55" s="5" t="s">
        <v>18</v>
      </c>
      <c r="AB55" s="5" t="s">
        <v>18</v>
      </c>
      <c r="AC55" s="5" t="s">
        <v>18</v>
      </c>
      <c r="AD55" s="5" t="s">
        <v>18</v>
      </c>
      <c r="AE55" s="5" t="s">
        <v>18</v>
      </c>
      <c r="AF55" s="5" t="s">
        <v>19</v>
      </c>
      <c r="AG55" s="5" t="s">
        <v>19</v>
      </c>
      <c r="AH55" s="5" t="s">
        <v>20</v>
      </c>
      <c r="AI55" s="5" t="s">
        <v>20</v>
      </c>
      <c r="AJ55" s="5" t="s">
        <v>20</v>
      </c>
      <c r="AK55" s="5" t="s">
        <v>20</v>
      </c>
      <c r="AL55" s="5" t="s">
        <v>20</v>
      </c>
      <c r="AM55" s="5" t="s">
        <v>21</v>
      </c>
      <c r="AN55" s="5" t="s">
        <v>21</v>
      </c>
      <c r="AO55" s="5" t="s">
        <v>21</v>
      </c>
      <c r="AP55" s="5" t="s">
        <v>21</v>
      </c>
      <c r="AQ55" s="5" t="s">
        <v>21</v>
      </c>
      <c r="AR55" s="5" t="s">
        <v>21</v>
      </c>
      <c r="AS55" s="5" t="s">
        <v>21</v>
      </c>
      <c r="AT55" s="5" t="s">
        <v>22</v>
      </c>
      <c r="AU55" s="5" t="s">
        <v>22</v>
      </c>
      <c r="AV55" s="5" t="s">
        <v>22</v>
      </c>
      <c r="AW55" s="5" t="s">
        <v>22</v>
      </c>
      <c r="AX55" s="5" t="s">
        <v>22</v>
      </c>
      <c r="AY55" s="5"/>
      <c r="AZ55" s="5"/>
      <c r="BA55" s="5"/>
    </row>
    <row r="56">
      <c r="A56" s="5"/>
      <c r="B56" s="5" t="s">
        <v>23</v>
      </c>
      <c r="C56" s="5" t="s">
        <v>24</v>
      </c>
      <c r="D56" s="6" t="s">
        <v>25</v>
      </c>
      <c r="E56" s="5" t="s">
        <v>26</v>
      </c>
      <c r="F56" s="5" t="s">
        <v>29</v>
      </c>
      <c r="G56" s="5" t="s">
        <v>30</v>
      </c>
      <c r="H56" s="5" t="s">
        <v>31</v>
      </c>
      <c r="I56" s="5" t="s">
        <v>27</v>
      </c>
      <c r="J56" s="5" t="s">
        <v>28</v>
      </c>
      <c r="K56" s="5" t="s">
        <v>32</v>
      </c>
      <c r="L56" s="5" t="s">
        <v>33</v>
      </c>
      <c r="M56" s="5" t="s">
        <v>34</v>
      </c>
      <c r="N56" s="5" t="s">
        <v>35</v>
      </c>
      <c r="O56" s="5" t="s">
        <v>36</v>
      </c>
      <c r="P56" s="5" t="s">
        <v>37</v>
      </c>
      <c r="Q56" s="5" t="s">
        <v>38</v>
      </c>
      <c r="R56" s="5" t="s">
        <v>39</v>
      </c>
      <c r="S56" s="5" t="s">
        <v>40</v>
      </c>
      <c r="T56" s="5" t="s">
        <v>41</v>
      </c>
      <c r="U56" s="5" t="s">
        <v>42</v>
      </c>
      <c r="V56" s="5" t="s">
        <v>43</v>
      </c>
      <c r="W56" s="5" t="s">
        <v>44</v>
      </c>
      <c r="X56" s="5" t="s">
        <v>45</v>
      </c>
      <c r="Y56" s="5" t="s">
        <v>46</v>
      </c>
      <c r="Z56" s="5" t="s">
        <v>47</v>
      </c>
      <c r="AA56" s="5" t="s">
        <v>48</v>
      </c>
      <c r="AB56" s="5" t="s">
        <v>49</v>
      </c>
      <c r="AC56" s="5" t="s">
        <v>50</v>
      </c>
      <c r="AD56" s="5" t="s">
        <v>51</v>
      </c>
      <c r="AE56" s="5" t="s">
        <v>52</v>
      </c>
      <c r="AF56" s="5" t="s">
        <v>53</v>
      </c>
      <c r="AG56" s="5" t="s">
        <v>54</v>
      </c>
      <c r="AH56" s="5" t="s">
        <v>20</v>
      </c>
      <c r="AI56" s="5" t="s">
        <v>55</v>
      </c>
      <c r="AJ56" s="5" t="s">
        <v>56</v>
      </c>
      <c r="AK56" s="5" t="s">
        <v>57</v>
      </c>
      <c r="AL56" s="5" t="s">
        <v>58</v>
      </c>
      <c r="AM56" s="5" t="s">
        <v>59</v>
      </c>
      <c r="AN56" s="5" t="s">
        <v>60</v>
      </c>
      <c r="AO56" s="5" t="s">
        <v>61</v>
      </c>
      <c r="AP56" s="5" t="s">
        <v>62</v>
      </c>
      <c r="AQ56" s="5" t="s">
        <v>63</v>
      </c>
      <c r="AR56" s="5" t="s">
        <v>64</v>
      </c>
      <c r="AS56" s="5" t="s">
        <v>65</v>
      </c>
      <c r="AT56" s="5" t="s">
        <v>66</v>
      </c>
      <c r="AU56" s="5" t="s">
        <v>67</v>
      </c>
      <c r="AV56" s="5" t="s">
        <v>68</v>
      </c>
      <c r="AW56" s="5" t="s">
        <v>69</v>
      </c>
      <c r="AX56" s="5" t="s">
        <v>70</v>
      </c>
      <c r="AY56" s="5"/>
      <c r="AZ56" s="5"/>
      <c r="BA56" s="5"/>
    </row>
    <row r="57">
      <c r="A57" s="5"/>
      <c r="B57" s="5" t="s">
        <v>368</v>
      </c>
      <c r="C57" s="5" t="s">
        <v>72</v>
      </c>
      <c r="D57" s="6" t="s">
        <v>73</v>
      </c>
      <c r="E57" s="5" t="s">
        <v>74</v>
      </c>
      <c r="F57" s="5" t="s">
        <v>77</v>
      </c>
      <c r="G57" s="5" t="s">
        <v>78</v>
      </c>
      <c r="H57" s="5" t="s">
        <v>79</v>
      </c>
      <c r="I57" s="5" t="s">
        <v>75</v>
      </c>
      <c r="J57" s="5" t="s">
        <v>76</v>
      </c>
      <c r="K57" s="5" t="s">
        <v>80</v>
      </c>
      <c r="L57" s="5" t="s">
        <v>81</v>
      </c>
      <c r="M57" s="5" t="s">
        <v>82</v>
      </c>
      <c r="N57" s="5" t="s">
        <v>83</v>
      </c>
      <c r="O57" s="5" t="s">
        <v>84</v>
      </c>
      <c r="P57" s="5" t="s">
        <v>85</v>
      </c>
      <c r="Q57" s="5" t="s">
        <v>86</v>
      </c>
      <c r="R57" s="5" t="s">
        <v>87</v>
      </c>
      <c r="S57" s="5" t="s">
        <v>88</v>
      </c>
      <c r="T57" s="5" t="s">
        <v>89</v>
      </c>
      <c r="U57" s="5" t="s">
        <v>90</v>
      </c>
      <c r="V57" s="5" t="s">
        <v>91</v>
      </c>
      <c r="W57" s="5" t="s">
        <v>92</v>
      </c>
      <c r="X57" s="5" t="s">
        <v>93</v>
      </c>
      <c r="Y57" s="5" t="s">
        <v>94</v>
      </c>
      <c r="Z57" s="5" t="s">
        <v>95</v>
      </c>
      <c r="AA57" s="5" t="s">
        <v>96</v>
      </c>
      <c r="AB57" s="5" t="s">
        <v>97</v>
      </c>
      <c r="AC57" s="5" t="s">
        <v>98</v>
      </c>
      <c r="AD57" s="5" t="s">
        <v>99</v>
      </c>
      <c r="AE57" s="5" t="s">
        <v>100</v>
      </c>
      <c r="AF57" s="5" t="s">
        <v>101</v>
      </c>
      <c r="AG57" s="5" t="s">
        <v>102</v>
      </c>
      <c r="AH57" s="5" t="s">
        <v>103</v>
      </c>
      <c r="AI57" s="5" t="s">
        <v>104</v>
      </c>
      <c r="AJ57" s="5" t="s">
        <v>105</v>
      </c>
      <c r="AK57" s="5" t="s">
        <v>106</v>
      </c>
      <c r="AL57" s="5" t="s">
        <v>107</v>
      </c>
      <c r="AM57" s="5" t="s">
        <v>108</v>
      </c>
      <c r="AN57" s="5" t="s">
        <v>109</v>
      </c>
      <c r="AO57" s="5" t="s">
        <v>110</v>
      </c>
      <c r="AP57" s="5" t="s">
        <v>111</v>
      </c>
      <c r="AQ57" s="5" t="s">
        <v>112</v>
      </c>
      <c r="AR57" s="5" t="s">
        <v>113</v>
      </c>
      <c r="AS57" s="5" t="s">
        <v>114</v>
      </c>
      <c r="AT57" s="5" t="s">
        <v>115</v>
      </c>
      <c r="AU57" s="5" t="s">
        <v>116</v>
      </c>
      <c r="AV57" s="5" t="s">
        <v>117</v>
      </c>
      <c r="AW57" s="5" t="s">
        <v>118</v>
      </c>
      <c r="AX57" s="5" t="s">
        <v>119</v>
      </c>
      <c r="AY57" s="5"/>
      <c r="AZ57" s="5"/>
      <c r="BA57" s="5"/>
    </row>
    <row r="58">
      <c r="A58" s="5"/>
      <c r="B58" s="5"/>
      <c r="C58" s="5"/>
      <c r="D58" s="6"/>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row>
    <row r="59">
      <c r="A59" s="5"/>
      <c r="B59" s="5"/>
      <c r="C59" s="5"/>
      <c r="D59" s="6"/>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row>
    <row r="60">
      <c r="A60" s="5"/>
      <c r="B60" s="5"/>
      <c r="C60" s="5"/>
      <c r="D60" s="6"/>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c r="A61" s="5"/>
      <c r="B61" s="5"/>
      <c r="C61" s="5"/>
      <c r="D61" s="6"/>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row>
    <row r="62">
      <c r="A62" s="5"/>
      <c r="B62" s="5"/>
      <c r="C62" s="5"/>
      <c r="D62" s="6"/>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row>
    <row r="63">
      <c r="A63" s="5"/>
      <c r="B63" s="5"/>
      <c r="C63" s="5"/>
      <c r="D63" s="6"/>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row>
    <row r="64">
      <c r="A64" s="5"/>
      <c r="B64" s="5"/>
      <c r="C64" s="5"/>
      <c r="D64" s="6"/>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row>
    <row r="65">
      <c r="A65" s="5"/>
      <c r="B65" s="5"/>
      <c r="C65" s="5"/>
      <c r="D65" s="6"/>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c r="A66" s="5"/>
      <c r="B66" s="5"/>
      <c r="C66" s="5"/>
      <c r="D66" s="6"/>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row>
    <row r="67">
      <c r="A67" s="5"/>
      <c r="B67" s="5"/>
      <c r="C67" s="5"/>
      <c r="D67" s="6"/>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row>
    <row r="68">
      <c r="A68" s="5"/>
      <c r="B68" s="5"/>
      <c r="C68" s="5"/>
      <c r="D68" s="6"/>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row>
    <row r="69">
      <c r="A69" s="5"/>
      <c r="B69" s="5"/>
      <c r="C69" s="5"/>
      <c r="D69" s="6"/>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row>
    <row r="70">
      <c r="A70" s="5"/>
      <c r="B70" s="5"/>
      <c r="C70" s="5"/>
      <c r="D70" s="6"/>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row>
    <row r="71">
      <c r="A71" s="5"/>
      <c r="B71" s="5"/>
      <c r="C71" s="5"/>
      <c r="D71" s="6"/>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c r="A72" s="5"/>
      <c r="B72" s="5"/>
      <c r="C72" s="5"/>
      <c r="D72" s="6"/>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row>
    <row r="73">
      <c r="A73" s="5"/>
      <c r="B73" s="5"/>
      <c r="C73" s="5"/>
      <c r="D73" s="6"/>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row>
    <row r="74">
      <c r="A74" s="5"/>
      <c r="B74" s="5"/>
      <c r="C74" s="5"/>
      <c r="D74" s="6"/>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row>
    <row r="75">
      <c r="A75" s="5"/>
      <c r="B75" s="5"/>
      <c r="C75" s="5"/>
      <c r="D75" s="6"/>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c r="A76" s="5"/>
      <c r="B76" s="5"/>
      <c r="C76" s="5"/>
      <c r="D76" s="6"/>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row>
    <row r="77">
      <c r="A77" s="5"/>
      <c r="B77" s="5"/>
      <c r="C77" s="5"/>
      <c r="D77" s="6"/>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row>
    <row r="78">
      <c r="A78" s="5"/>
      <c r="B78" s="5"/>
      <c r="C78" s="5"/>
      <c r="D78" s="6"/>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row>
    <row r="79">
      <c r="A79" s="5"/>
      <c r="B79" s="5"/>
      <c r="C79" s="5"/>
      <c r="D79" s="6"/>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c r="A80" s="5"/>
      <c r="B80" s="5"/>
      <c r="C80" s="5"/>
      <c r="D80" s="6"/>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row>
    <row r="81">
      <c r="A81" s="5"/>
      <c r="B81" s="5"/>
      <c r="C81" s="5"/>
      <c r="D81" s="6"/>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row>
    <row r="82">
      <c r="A82" s="5"/>
      <c r="B82" s="5"/>
      <c r="C82" s="5"/>
      <c r="D82" s="6"/>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row>
    <row r="83">
      <c r="A83" s="5"/>
      <c r="B83" s="5"/>
      <c r="C83" s="5"/>
      <c r="D83" s="6"/>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row>
    <row r="84">
      <c r="A84" s="5"/>
      <c r="B84" s="5"/>
      <c r="C84" s="5"/>
      <c r="D84" s="6"/>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row>
    <row r="85">
      <c r="A85" s="5"/>
      <c r="B85" s="5"/>
      <c r="C85" s="5"/>
      <c r="D85" s="6"/>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row>
    <row r="86">
      <c r="A86" s="5"/>
      <c r="B86" s="5"/>
      <c r="C86" s="5"/>
      <c r="D86" s="6"/>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c r="A87" s="5"/>
      <c r="B87" s="5"/>
      <c r="C87" s="5"/>
      <c r="D87" s="6"/>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row>
    <row r="88">
      <c r="A88" s="5"/>
      <c r="B88" s="5"/>
      <c r="C88" s="5"/>
      <c r="D88" s="6"/>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row>
    <row r="89">
      <c r="A89" s="5"/>
      <c r="B89" s="5"/>
      <c r="C89" s="5"/>
      <c r="D89" s="6"/>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row>
    <row r="90">
      <c r="A90" s="5"/>
      <c r="B90" s="5"/>
      <c r="C90" s="5"/>
      <c r="D90" s="6"/>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c r="A91" s="5"/>
      <c r="B91" s="5"/>
      <c r="C91" s="5"/>
      <c r="D91" s="6"/>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row>
    <row r="92">
      <c r="A92" s="5"/>
      <c r="B92" s="5"/>
      <c r="C92" s="5"/>
      <c r="D92" s="6"/>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row>
    <row r="93">
      <c r="A93" s="5"/>
      <c r="B93" s="5"/>
      <c r="C93" s="5"/>
      <c r="D93" s="6"/>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c r="A94" s="5"/>
      <c r="B94" s="5"/>
      <c r="C94" s="5"/>
      <c r="D94" s="6"/>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row>
    <row r="95">
      <c r="A95" s="5"/>
      <c r="B95" s="5"/>
      <c r="C95" s="5"/>
      <c r="D95" s="6"/>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row>
    <row r="96">
      <c r="A96" s="5"/>
      <c r="B96" s="5"/>
      <c r="C96" s="5"/>
      <c r="D96" s="6"/>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row>
    <row r="97">
      <c r="A97" s="5"/>
      <c r="B97" s="5"/>
      <c r="C97" s="5"/>
      <c r="D97" s="6"/>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row>
    <row r="98">
      <c r="A98" s="5"/>
      <c r="B98" s="5"/>
      <c r="C98" s="5"/>
      <c r="D98" s="6"/>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c r="A99" s="5"/>
      <c r="B99" s="5"/>
      <c r="C99" s="5"/>
      <c r="D99" s="6"/>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row>
    <row r="100">
      <c r="A100" s="5"/>
      <c r="B100" s="5"/>
      <c r="C100" s="5"/>
      <c r="D100" s="6"/>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row>
    <row r="101">
      <c r="A101" s="5"/>
      <c r="B101" s="5"/>
      <c r="C101" s="5"/>
      <c r="D101" s="6"/>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row>
    <row r="102">
      <c r="A102" s="5"/>
      <c r="B102" s="5"/>
      <c r="C102" s="5"/>
      <c r="D102" s="6"/>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row>
    <row r="103">
      <c r="A103" s="5"/>
      <c r="B103" s="5"/>
      <c r="C103" s="5"/>
      <c r="D103" s="6"/>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row>
    <row r="104">
      <c r="A104" s="5"/>
      <c r="B104" s="5"/>
      <c r="C104" s="5"/>
      <c r="D104" s="6"/>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row>
    <row r="105">
      <c r="A105" s="5"/>
      <c r="B105" s="5"/>
      <c r="C105" s="5"/>
      <c r="D105" s="6"/>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row>
    <row r="106">
      <c r="A106" s="5"/>
      <c r="B106" s="5"/>
      <c r="C106" s="5"/>
      <c r="D106" s="6"/>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row>
    <row r="107">
      <c r="A107" s="5"/>
      <c r="B107" s="5"/>
      <c r="C107" s="5"/>
      <c r="D107" s="6"/>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row>
    <row r="108">
      <c r="A108" s="5"/>
      <c r="B108" s="5"/>
      <c r="C108" s="5"/>
      <c r="D108" s="6"/>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row>
    <row r="109">
      <c r="A109" s="5"/>
      <c r="B109" s="5"/>
      <c r="C109" s="5"/>
      <c r="D109" s="6"/>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row>
    <row r="110">
      <c r="A110" s="5"/>
      <c r="B110" s="5"/>
      <c r="C110" s="5"/>
      <c r="D110" s="6"/>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row>
    <row r="111">
      <c r="A111" s="5"/>
      <c r="B111" s="5"/>
      <c r="C111" s="5"/>
      <c r="D111" s="6"/>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row>
    <row r="112">
      <c r="A112" s="5"/>
      <c r="B112" s="5"/>
      <c r="C112" s="5"/>
      <c r="D112" s="6"/>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row>
    <row r="113">
      <c r="A113" s="5"/>
      <c r="B113" s="5"/>
      <c r="C113" s="5"/>
      <c r="D113" s="6"/>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c r="A114" s="5"/>
      <c r="B114" s="5"/>
      <c r="C114" s="5"/>
      <c r="D114" s="6"/>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row>
    <row r="115">
      <c r="A115" s="5"/>
      <c r="B115" s="5"/>
      <c r="C115" s="5"/>
      <c r="D115" s="6"/>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row>
    <row r="116">
      <c r="A116" s="5"/>
      <c r="B116" s="5"/>
      <c r="C116" s="5"/>
      <c r="D116" s="6"/>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row>
    <row r="117">
      <c r="A117" s="5"/>
      <c r="B117" s="5"/>
      <c r="C117" s="5"/>
      <c r="D117" s="6"/>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row>
    <row r="118">
      <c r="A118" s="5"/>
      <c r="B118" s="5"/>
      <c r="C118" s="5"/>
      <c r="D118" s="6"/>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row>
    <row r="119">
      <c r="A119" s="5"/>
      <c r="B119" s="5"/>
      <c r="C119" s="5"/>
      <c r="D119" s="6"/>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row>
    <row r="120">
      <c r="A120" s="5"/>
      <c r="B120" s="5"/>
      <c r="C120" s="5"/>
      <c r="D120" s="6"/>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c r="A121" s="5"/>
      <c r="B121" s="5"/>
      <c r="C121" s="5"/>
      <c r="D121" s="6"/>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row>
    <row r="122">
      <c r="A122" s="5"/>
      <c r="B122" s="5"/>
      <c r="C122" s="5"/>
      <c r="D122" s="6"/>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row>
    <row r="123">
      <c r="A123" s="5"/>
      <c r="B123" s="5"/>
      <c r="C123" s="5"/>
      <c r="D123" s="6"/>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row>
    <row r="124">
      <c r="A124" s="5"/>
      <c r="B124" s="5"/>
      <c r="C124" s="5"/>
      <c r="D124" s="6"/>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row>
    <row r="125">
      <c r="A125" s="5"/>
      <c r="B125" s="5"/>
      <c r="C125" s="5"/>
      <c r="D125" s="6"/>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row>
    <row r="126">
      <c r="A126" s="5"/>
      <c r="B126" s="5"/>
      <c r="C126" s="5"/>
      <c r="D126" s="6"/>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row>
    <row r="127">
      <c r="A127" s="5"/>
      <c r="B127" s="5"/>
      <c r="C127" s="5"/>
      <c r="D127" s="6"/>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row>
    <row r="128">
      <c r="A128" s="5"/>
      <c r="B128" s="5"/>
      <c r="C128" s="5"/>
      <c r="D128" s="6"/>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row>
    <row r="129">
      <c r="A129" s="5"/>
      <c r="B129" s="5"/>
      <c r="C129" s="5"/>
      <c r="D129" s="6"/>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row>
    <row r="130">
      <c r="A130" s="5"/>
      <c r="B130" s="5"/>
      <c r="C130" s="5"/>
      <c r="D130" s="6"/>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row>
    <row r="131">
      <c r="A131" s="5"/>
      <c r="B131" s="5"/>
      <c r="C131" s="5"/>
      <c r="D131" s="6"/>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row>
    <row r="132">
      <c r="A132" s="5"/>
      <c r="B132" s="5"/>
      <c r="C132" s="5"/>
      <c r="D132" s="6"/>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row>
    <row r="133">
      <c r="A133" s="5"/>
      <c r="B133" s="5"/>
      <c r="C133" s="5"/>
      <c r="D133" s="6"/>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row>
    <row r="134">
      <c r="A134" s="5"/>
      <c r="B134" s="5"/>
      <c r="C134" s="5"/>
      <c r="D134" s="6"/>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row>
    <row r="135">
      <c r="A135" s="5"/>
      <c r="B135" s="5"/>
      <c r="C135" s="5"/>
      <c r="D135" s="6"/>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row>
    <row r="136">
      <c r="A136" s="5"/>
      <c r="B136" s="5"/>
      <c r="C136" s="5"/>
      <c r="D136" s="6"/>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row>
    <row r="137">
      <c r="A137" s="5"/>
      <c r="B137" s="5"/>
      <c r="C137" s="5"/>
      <c r="D137" s="6"/>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row>
    <row r="138">
      <c r="A138" s="5"/>
      <c r="B138" s="5"/>
      <c r="C138" s="5"/>
      <c r="D138" s="6"/>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row>
    <row r="139">
      <c r="A139" s="5"/>
      <c r="B139" s="5"/>
      <c r="C139" s="5"/>
      <c r="D139" s="6"/>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row>
    <row r="140">
      <c r="A140" s="5"/>
      <c r="B140" s="5"/>
      <c r="C140" s="5"/>
      <c r="D140" s="6"/>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row>
    <row r="141">
      <c r="A141" s="5"/>
      <c r="B141" s="5"/>
      <c r="C141" s="5"/>
      <c r="D141" s="6"/>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row>
    <row r="142">
      <c r="A142" s="5"/>
      <c r="B142" s="5"/>
      <c r="C142" s="5"/>
      <c r="D142" s="6"/>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c r="A143" s="5"/>
      <c r="B143" s="5"/>
      <c r="C143" s="5"/>
      <c r="D143" s="6"/>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row>
    <row r="144">
      <c r="A144" s="5"/>
      <c r="B144" s="5"/>
      <c r="C144" s="5"/>
      <c r="D144" s="6"/>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row>
    <row r="145">
      <c r="A145" s="5"/>
      <c r="B145" s="5"/>
      <c r="C145" s="5"/>
      <c r="D145" s="6"/>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c r="A146" s="5"/>
      <c r="B146" s="5"/>
      <c r="C146" s="5"/>
      <c r="D146" s="6"/>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row>
    <row r="147">
      <c r="A147" s="5"/>
      <c r="B147" s="5"/>
      <c r="C147" s="5"/>
      <c r="D147" s="6"/>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c r="A148" s="5"/>
      <c r="B148" s="5"/>
      <c r="C148" s="5"/>
      <c r="D148" s="6"/>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row>
    <row r="149">
      <c r="A149" s="5"/>
      <c r="B149" s="5"/>
      <c r="C149" s="5"/>
      <c r="D149" s="6"/>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row>
    <row r="150">
      <c r="A150" s="5"/>
      <c r="B150" s="5"/>
      <c r="C150" s="5"/>
      <c r="D150" s="6"/>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row>
    <row r="151">
      <c r="A151" s="5"/>
      <c r="B151" s="5"/>
      <c r="C151" s="5"/>
      <c r="D151" s="6"/>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row>
    <row r="152">
      <c r="A152" s="5"/>
      <c r="B152" s="5"/>
      <c r="C152" s="5"/>
      <c r="D152" s="6"/>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c r="A153" s="5"/>
      <c r="B153" s="5"/>
      <c r="C153" s="5"/>
      <c r="D153" s="6"/>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row>
    <row r="154">
      <c r="A154" s="5"/>
      <c r="B154" s="5"/>
      <c r="C154" s="5"/>
      <c r="D154" s="6"/>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row>
    <row r="155">
      <c r="A155" s="5"/>
      <c r="B155" s="5"/>
      <c r="C155" s="5"/>
      <c r="D155" s="6"/>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row>
    <row r="156">
      <c r="A156" s="5"/>
      <c r="B156" s="5"/>
      <c r="C156" s="5"/>
      <c r="D156" s="6"/>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row>
    <row r="157">
      <c r="A157" s="5"/>
      <c r="B157" s="5"/>
      <c r="C157" s="5"/>
      <c r="D157" s="6"/>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c r="A158" s="5"/>
      <c r="B158" s="5"/>
      <c r="C158" s="5"/>
      <c r="D158" s="6"/>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row>
    <row r="159">
      <c r="A159" s="5"/>
      <c r="B159" s="5"/>
      <c r="C159" s="5"/>
      <c r="D159" s="6"/>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row>
    <row r="160">
      <c r="A160" s="5"/>
      <c r="B160" s="5"/>
      <c r="C160" s="5"/>
      <c r="D160" s="6"/>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c r="A161" s="5"/>
      <c r="B161" s="5"/>
      <c r="C161" s="5"/>
      <c r="D161" s="6"/>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row>
    <row r="162">
      <c r="A162" s="5"/>
      <c r="B162" s="5"/>
      <c r="C162" s="5"/>
      <c r="D162" s="6"/>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row>
    <row r="163">
      <c r="A163" s="5"/>
      <c r="B163" s="5"/>
      <c r="C163" s="5"/>
      <c r="D163" s="6"/>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c r="A164" s="5"/>
      <c r="B164" s="5"/>
      <c r="C164" s="5"/>
      <c r="D164" s="6"/>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row>
    <row r="165">
      <c r="A165" s="5"/>
      <c r="B165" s="5"/>
      <c r="C165" s="5"/>
      <c r="D165" s="6"/>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row>
    <row r="166">
      <c r="A166" s="5"/>
      <c r="B166" s="5"/>
      <c r="C166" s="5"/>
      <c r="D166" s="6"/>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row>
    <row r="167">
      <c r="A167" s="5"/>
      <c r="B167" s="5"/>
      <c r="C167" s="5"/>
      <c r="D167" s="6"/>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c r="A168" s="5"/>
      <c r="B168" s="5"/>
      <c r="C168" s="5"/>
      <c r="D168" s="6"/>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c r="A169" s="5"/>
      <c r="B169" s="5"/>
      <c r="C169" s="5"/>
      <c r="D169" s="6"/>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c r="A170" s="5"/>
      <c r="B170" s="5"/>
      <c r="C170" s="5"/>
      <c r="D170" s="6"/>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c r="A171" s="5"/>
      <c r="B171" s="5"/>
      <c r="C171" s="5"/>
      <c r="D171" s="6"/>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row>
    <row r="172">
      <c r="A172" s="5"/>
      <c r="B172" s="5"/>
      <c r="C172" s="5"/>
      <c r="D172" s="6"/>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row>
    <row r="173">
      <c r="A173" s="5"/>
      <c r="B173" s="5"/>
      <c r="C173" s="5"/>
      <c r="D173" s="6"/>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row>
    <row r="174">
      <c r="A174" s="5"/>
      <c r="B174" s="5"/>
      <c r="C174" s="5"/>
      <c r="D174" s="6"/>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row>
    <row r="175">
      <c r="A175" s="5"/>
      <c r="B175" s="5"/>
      <c r="C175" s="5"/>
      <c r="D175" s="6"/>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row>
    <row r="176">
      <c r="A176" s="5"/>
      <c r="B176" s="5"/>
      <c r="C176" s="5"/>
      <c r="D176" s="6"/>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row>
    <row r="177">
      <c r="A177" s="5"/>
      <c r="B177" s="5"/>
      <c r="C177" s="5"/>
      <c r="D177" s="6"/>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row>
    <row r="178">
      <c r="A178" s="5"/>
      <c r="B178" s="5"/>
      <c r="C178" s="5"/>
      <c r="D178" s="6"/>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row>
    <row r="179">
      <c r="A179" s="5"/>
      <c r="B179" s="5"/>
      <c r="C179" s="5"/>
      <c r="D179" s="6"/>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row>
    <row r="180">
      <c r="A180" s="5"/>
      <c r="B180" s="5"/>
      <c r="C180" s="5"/>
      <c r="D180" s="6"/>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c r="A181" s="5"/>
      <c r="B181" s="5"/>
      <c r="C181" s="5"/>
      <c r="D181" s="6"/>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row>
    <row r="182">
      <c r="A182" s="5"/>
      <c r="B182" s="5"/>
      <c r="C182" s="5"/>
      <c r="D182" s="6"/>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row>
    <row r="183">
      <c r="A183" s="5"/>
      <c r="B183" s="5"/>
      <c r="C183" s="5"/>
      <c r="D183" s="6"/>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row>
    <row r="184">
      <c r="A184" s="5"/>
      <c r="B184" s="5"/>
      <c r="C184" s="5"/>
      <c r="D184" s="6"/>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row>
    <row r="185">
      <c r="A185" s="5"/>
      <c r="B185" s="5"/>
      <c r="C185" s="5"/>
      <c r="D185" s="6"/>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c r="A186" s="5"/>
      <c r="B186" s="5"/>
      <c r="C186" s="5"/>
      <c r="D186" s="6"/>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row>
    <row r="187">
      <c r="A187" s="5"/>
      <c r="B187" s="5"/>
      <c r="C187" s="5"/>
      <c r="D187" s="6"/>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row>
    <row r="188">
      <c r="A188" s="5"/>
      <c r="B188" s="5"/>
      <c r="C188" s="5"/>
      <c r="D188" s="6"/>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row>
    <row r="189">
      <c r="A189" s="5"/>
      <c r="B189" s="5"/>
      <c r="C189" s="5"/>
      <c r="D189" s="6"/>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c r="A190" s="5"/>
      <c r="B190" s="5"/>
      <c r="C190" s="5"/>
      <c r="D190" s="6"/>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c r="A191" s="5"/>
      <c r="B191" s="5"/>
      <c r="C191" s="5"/>
      <c r="D191" s="6"/>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row>
    <row r="192">
      <c r="A192" s="5"/>
      <c r="B192" s="5"/>
      <c r="C192" s="5"/>
      <c r="D192" s="6"/>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row>
    <row r="193">
      <c r="A193" s="5"/>
      <c r="B193" s="5"/>
      <c r="C193" s="5"/>
      <c r="D193" s="6"/>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c r="A194" s="5"/>
      <c r="B194" s="5"/>
      <c r="C194" s="5"/>
      <c r="D194" s="6"/>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row>
    <row r="195">
      <c r="A195" s="5"/>
      <c r="B195" s="5"/>
      <c r="C195" s="5"/>
      <c r="D195" s="6"/>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c r="A196" s="5"/>
      <c r="B196" s="5"/>
      <c r="C196" s="5"/>
      <c r="D196" s="6"/>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row>
    <row r="197">
      <c r="A197" s="5"/>
      <c r="B197" s="5"/>
      <c r="C197" s="5"/>
      <c r="D197" s="6"/>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row>
    <row r="198">
      <c r="A198" s="5"/>
      <c r="B198" s="5"/>
      <c r="C198" s="5"/>
      <c r="D198" s="6"/>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c r="A199" s="5"/>
      <c r="B199" s="5"/>
      <c r="C199" s="5"/>
      <c r="D199" s="6"/>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row>
    <row r="200">
      <c r="A200" s="5"/>
      <c r="B200" s="5"/>
      <c r="C200" s="5"/>
      <c r="D200" s="6"/>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row>
    <row r="201">
      <c r="A201" s="5"/>
      <c r="B201" s="5"/>
      <c r="C201" s="5"/>
      <c r="D201" s="6"/>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row>
    <row r="202">
      <c r="A202" s="5"/>
      <c r="B202" s="5"/>
      <c r="C202" s="5"/>
      <c r="D202" s="6"/>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c r="A203" s="5"/>
      <c r="B203" s="5"/>
      <c r="C203" s="5"/>
      <c r="D203" s="6"/>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c r="A204" s="5"/>
      <c r="B204" s="5"/>
      <c r="C204" s="5"/>
      <c r="D204" s="6"/>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row>
    <row r="205">
      <c r="A205" s="5"/>
      <c r="B205" s="5"/>
      <c r="C205" s="5"/>
      <c r="D205" s="6"/>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row>
    <row r="206">
      <c r="A206" s="5"/>
      <c r="B206" s="5"/>
      <c r="C206" s="5"/>
      <c r="D206" s="6"/>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row>
    <row r="207">
      <c r="A207" s="5"/>
      <c r="B207" s="5"/>
      <c r="C207" s="5"/>
      <c r="D207" s="6"/>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row>
    <row r="208">
      <c r="A208" s="5"/>
      <c r="B208" s="5"/>
      <c r="C208" s="5"/>
      <c r="D208" s="6"/>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row>
    <row r="209">
      <c r="A209" s="5"/>
      <c r="B209" s="5"/>
      <c r="C209" s="5"/>
      <c r="D209" s="6"/>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row>
    <row r="210">
      <c r="A210" s="5"/>
      <c r="B210" s="5"/>
      <c r="C210" s="5"/>
      <c r="D210" s="6"/>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c r="A211" s="5"/>
      <c r="B211" s="5"/>
      <c r="C211" s="5"/>
      <c r="D211" s="6"/>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c r="A212" s="5"/>
      <c r="B212" s="5"/>
      <c r="C212" s="5"/>
      <c r="D212" s="6"/>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row>
    <row r="213">
      <c r="A213" s="5"/>
      <c r="B213" s="5"/>
      <c r="C213" s="5"/>
      <c r="D213" s="6"/>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c r="A214" s="5"/>
      <c r="B214" s="5"/>
      <c r="C214" s="5"/>
      <c r="D214" s="6"/>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row>
    <row r="215">
      <c r="A215" s="5"/>
      <c r="B215" s="5"/>
      <c r="C215" s="5"/>
      <c r="D215" s="6"/>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row>
    <row r="216">
      <c r="A216" s="5"/>
      <c r="B216" s="5"/>
      <c r="C216" s="5"/>
      <c r="D216" s="6"/>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row>
    <row r="217">
      <c r="A217" s="5"/>
      <c r="B217" s="5"/>
      <c r="C217" s="5"/>
      <c r="D217" s="6"/>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row>
    <row r="218">
      <c r="A218" s="5"/>
      <c r="B218" s="5"/>
      <c r="C218" s="5"/>
      <c r="D218" s="6"/>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c r="A219" s="5"/>
      <c r="B219" s="5"/>
      <c r="C219" s="5"/>
      <c r="D219" s="6"/>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row>
    <row r="220">
      <c r="A220" s="5"/>
      <c r="B220" s="5"/>
      <c r="C220" s="5"/>
      <c r="D220" s="6"/>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row>
    <row r="221">
      <c r="A221" s="5"/>
      <c r="B221" s="5"/>
      <c r="C221" s="5"/>
      <c r="D221" s="6"/>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row>
    <row r="222">
      <c r="A222" s="5"/>
      <c r="B222" s="5"/>
      <c r="C222" s="5"/>
      <c r="D222" s="6"/>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row>
    <row r="223">
      <c r="A223" s="5"/>
      <c r="B223" s="5"/>
      <c r="C223" s="5"/>
      <c r="D223" s="6"/>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c r="A224" s="5"/>
      <c r="B224" s="5"/>
      <c r="C224" s="5"/>
      <c r="D224" s="6"/>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row>
    <row r="225">
      <c r="A225" s="5"/>
      <c r="B225" s="5"/>
      <c r="C225" s="5"/>
      <c r="D225" s="6"/>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row>
    <row r="226">
      <c r="A226" s="5"/>
      <c r="B226" s="5"/>
      <c r="C226" s="5"/>
      <c r="D226" s="6"/>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row>
    <row r="227">
      <c r="A227" s="5"/>
      <c r="B227" s="5"/>
      <c r="C227" s="5"/>
      <c r="D227" s="6"/>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row>
    <row r="228">
      <c r="A228" s="5"/>
      <c r="B228" s="5"/>
      <c r="C228" s="5"/>
      <c r="D228" s="6"/>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row>
    <row r="229">
      <c r="A229" s="5"/>
      <c r="B229" s="5"/>
      <c r="C229" s="5"/>
      <c r="D229" s="6"/>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c r="A230" s="5"/>
      <c r="B230" s="5"/>
      <c r="C230" s="5"/>
      <c r="D230" s="6"/>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row>
    <row r="231">
      <c r="A231" s="5"/>
      <c r="B231" s="5"/>
      <c r="C231" s="5"/>
      <c r="D231" s="6"/>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c r="A232" s="5"/>
      <c r="B232" s="5"/>
      <c r="C232" s="5"/>
      <c r="D232" s="6"/>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row>
    <row r="233">
      <c r="A233" s="5"/>
      <c r="B233" s="5"/>
      <c r="C233" s="5"/>
      <c r="D233" s="6"/>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row>
    <row r="234">
      <c r="A234" s="5"/>
      <c r="B234" s="5"/>
      <c r="C234" s="5"/>
      <c r="D234" s="6"/>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row>
    <row r="235">
      <c r="A235" s="5"/>
      <c r="B235" s="5"/>
      <c r="C235" s="5"/>
      <c r="D235" s="6"/>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row>
    <row r="236">
      <c r="A236" s="5"/>
      <c r="B236" s="5"/>
      <c r="C236" s="5"/>
      <c r="D236" s="6"/>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c r="A237" s="5"/>
      <c r="B237" s="5"/>
      <c r="C237" s="5"/>
      <c r="D237" s="6"/>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row>
    <row r="238">
      <c r="A238" s="5"/>
      <c r="B238" s="5"/>
      <c r="C238" s="5"/>
      <c r="D238" s="6"/>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row>
    <row r="239">
      <c r="A239" s="5"/>
      <c r="B239" s="5"/>
      <c r="C239" s="5"/>
      <c r="D239" s="6"/>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row>
    <row r="240">
      <c r="A240" s="5"/>
      <c r="B240" s="5"/>
      <c r="C240" s="5"/>
      <c r="D240" s="6"/>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row>
    <row r="241">
      <c r="A241" s="5"/>
      <c r="B241" s="5"/>
      <c r="C241" s="5"/>
      <c r="D241" s="6"/>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row>
    <row r="242">
      <c r="A242" s="5"/>
      <c r="B242" s="5"/>
      <c r="C242" s="5"/>
      <c r="D242" s="6"/>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row>
    <row r="243">
      <c r="A243" s="5"/>
      <c r="B243" s="5"/>
      <c r="C243" s="5"/>
      <c r="D243" s="6"/>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row>
    <row r="244">
      <c r="A244" s="5"/>
      <c r="B244" s="5"/>
      <c r="C244" s="5"/>
      <c r="D244" s="6"/>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c r="A245" s="5"/>
      <c r="B245" s="5"/>
      <c r="C245" s="5"/>
      <c r="D245" s="6"/>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row>
    <row r="246">
      <c r="A246" s="5"/>
      <c r="B246" s="5"/>
      <c r="C246" s="5"/>
      <c r="D246" s="6"/>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c r="A247" s="5"/>
      <c r="B247" s="5"/>
      <c r="C247" s="5"/>
      <c r="D247" s="6"/>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row>
    <row r="248">
      <c r="A248" s="5"/>
      <c r="B248" s="5"/>
      <c r="C248" s="5"/>
      <c r="D248" s="6"/>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row>
    <row r="249">
      <c r="A249" s="5"/>
      <c r="B249" s="5"/>
      <c r="C249" s="5"/>
      <c r="D249" s="6"/>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row>
    <row r="250">
      <c r="A250" s="5"/>
      <c r="B250" s="5"/>
      <c r="C250" s="5"/>
      <c r="D250" s="6"/>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c r="A251" s="5"/>
      <c r="B251" s="5"/>
      <c r="C251" s="5"/>
      <c r="D251" s="6"/>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c r="A252" s="5"/>
      <c r="B252" s="5"/>
      <c r="C252" s="5"/>
      <c r="D252" s="6"/>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row>
    <row r="253">
      <c r="A253" s="5"/>
      <c r="B253" s="5"/>
      <c r="C253" s="5"/>
      <c r="D253" s="6"/>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c r="A254" s="5"/>
      <c r="B254" s="5"/>
      <c r="C254" s="5"/>
      <c r="D254" s="6"/>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c r="A255" s="5"/>
      <c r="B255" s="5"/>
      <c r="C255" s="5"/>
      <c r="D255" s="6"/>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c r="A256" s="5"/>
      <c r="B256" s="5"/>
      <c r="C256" s="5"/>
      <c r="D256" s="6"/>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row>
    <row r="257">
      <c r="A257" s="5"/>
      <c r="B257" s="5"/>
      <c r="C257" s="5"/>
      <c r="D257" s="6"/>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c r="A258" s="5"/>
      <c r="B258" s="5"/>
      <c r="C258" s="5"/>
      <c r="D258" s="6"/>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row>
    <row r="259">
      <c r="A259" s="5"/>
      <c r="B259" s="5"/>
      <c r="C259" s="5"/>
      <c r="D259" s="6"/>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row>
    <row r="260">
      <c r="A260" s="5"/>
      <c r="B260" s="5"/>
      <c r="C260" s="5"/>
      <c r="D260" s="6"/>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c r="A261" s="5"/>
      <c r="B261" s="5"/>
      <c r="C261" s="5"/>
      <c r="D261" s="6"/>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c r="A262" s="5"/>
      <c r="B262" s="5"/>
      <c r="C262" s="5"/>
      <c r="D262" s="6"/>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c r="A263" s="5"/>
      <c r="B263" s="5"/>
      <c r="C263" s="5"/>
      <c r="D263" s="6"/>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c r="A264" s="5"/>
      <c r="B264" s="5"/>
      <c r="C264" s="5"/>
      <c r="D264" s="6"/>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c r="A265" s="5"/>
      <c r="B265" s="5"/>
      <c r="C265" s="5"/>
      <c r="D265" s="6"/>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c r="A266" s="5"/>
      <c r="B266" s="5"/>
      <c r="C266" s="5"/>
      <c r="D266" s="6"/>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c r="A267" s="5"/>
      <c r="B267" s="5"/>
      <c r="C267" s="5"/>
      <c r="D267" s="6"/>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c r="A268" s="5"/>
      <c r="B268" s="5"/>
      <c r="C268" s="5"/>
      <c r="D268" s="6"/>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c r="A269" s="5"/>
      <c r="B269" s="5"/>
      <c r="C269" s="5"/>
      <c r="D269" s="6"/>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c r="A270" s="5"/>
      <c r="B270" s="5"/>
      <c r="C270" s="5"/>
      <c r="D270" s="6"/>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c r="A271" s="5"/>
      <c r="B271" s="5"/>
      <c r="C271" s="5"/>
      <c r="D271" s="6"/>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c r="A272" s="5"/>
      <c r="B272" s="5"/>
      <c r="C272" s="5"/>
      <c r="D272" s="6"/>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c r="A273" s="5"/>
      <c r="B273" s="5"/>
      <c r="C273" s="5"/>
      <c r="D273" s="6"/>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c r="A274" s="5"/>
      <c r="B274" s="5"/>
      <c r="C274" s="5"/>
      <c r="D274" s="6"/>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c r="A275" s="5"/>
      <c r="B275" s="5"/>
      <c r="C275" s="5"/>
      <c r="D275" s="6"/>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c r="A276" s="5"/>
      <c r="B276" s="5"/>
      <c r="C276" s="5"/>
      <c r="D276" s="6"/>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row r="277">
      <c r="A277" s="5"/>
      <c r="B277" s="5"/>
      <c r="C277" s="5"/>
      <c r="D277" s="6"/>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row>
    <row r="278">
      <c r="A278" s="5"/>
      <c r="B278" s="5"/>
      <c r="C278" s="5"/>
      <c r="D278" s="6"/>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row>
    <row r="279">
      <c r="A279" s="5"/>
      <c r="B279" s="5"/>
      <c r="C279" s="5"/>
      <c r="D279" s="6"/>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row>
    <row r="280">
      <c r="A280" s="5"/>
      <c r="B280" s="5"/>
      <c r="C280" s="5"/>
      <c r="D280" s="6"/>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row>
    <row r="281">
      <c r="A281" s="5"/>
      <c r="B281" s="5"/>
      <c r="C281" s="5"/>
      <c r="D281" s="6"/>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row>
    <row r="282">
      <c r="A282" s="5"/>
      <c r="B282" s="5"/>
      <c r="C282" s="5"/>
      <c r="D282" s="6"/>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row>
    <row r="283">
      <c r="A283" s="5"/>
      <c r="B283" s="5"/>
      <c r="C283" s="5"/>
      <c r="D283" s="6"/>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row>
    <row r="284">
      <c r="A284" s="5"/>
      <c r="B284" s="5"/>
      <c r="C284" s="5"/>
      <c r="D284" s="6"/>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row>
    <row r="285">
      <c r="A285" s="5"/>
      <c r="B285" s="5"/>
      <c r="C285" s="5"/>
      <c r="D285" s="6"/>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row>
    <row r="286">
      <c r="A286" s="5"/>
      <c r="B286" s="5"/>
      <c r="C286" s="5"/>
      <c r="D286" s="6"/>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row>
    <row r="287">
      <c r="A287" s="5"/>
      <c r="B287" s="5"/>
      <c r="C287" s="5"/>
      <c r="D287" s="6"/>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row>
    <row r="288">
      <c r="A288" s="5"/>
      <c r="B288" s="5"/>
      <c r="C288" s="5"/>
      <c r="D288" s="6"/>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row>
    <row r="289">
      <c r="A289" s="5"/>
      <c r="B289" s="5"/>
      <c r="C289" s="5"/>
      <c r="D289" s="6"/>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row>
    <row r="290">
      <c r="A290" s="5"/>
      <c r="B290" s="5"/>
      <c r="C290" s="5"/>
      <c r="D290" s="6"/>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row>
    <row r="291">
      <c r="A291" s="5"/>
      <c r="B291" s="5"/>
      <c r="C291" s="5"/>
      <c r="D291" s="6"/>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row>
    <row r="292">
      <c r="A292" s="5"/>
      <c r="B292" s="5"/>
      <c r="C292" s="5"/>
      <c r="D292" s="6"/>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row>
    <row r="293">
      <c r="A293" s="5"/>
      <c r="B293" s="5"/>
      <c r="C293" s="5"/>
      <c r="D293" s="6"/>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row>
    <row r="294">
      <c r="A294" s="5"/>
      <c r="B294" s="5"/>
      <c r="C294" s="5"/>
      <c r="D294" s="6"/>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row>
    <row r="295">
      <c r="A295" s="5"/>
      <c r="B295" s="5"/>
      <c r="C295" s="5"/>
      <c r="D295" s="6"/>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row>
    <row r="296">
      <c r="A296" s="5"/>
      <c r="B296" s="5"/>
      <c r="C296" s="5"/>
      <c r="D296" s="6"/>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row>
    <row r="297">
      <c r="A297" s="5"/>
      <c r="B297" s="5"/>
      <c r="C297" s="5"/>
      <c r="D297" s="6"/>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row>
    <row r="298">
      <c r="A298" s="5"/>
      <c r="B298" s="5"/>
      <c r="C298" s="5"/>
      <c r="D298" s="6"/>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row>
    <row r="299">
      <c r="A299" s="5"/>
      <c r="B299" s="5"/>
      <c r="C299" s="5"/>
      <c r="D299" s="6"/>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row>
    <row r="300">
      <c r="A300" s="5"/>
      <c r="B300" s="5"/>
      <c r="C300" s="5"/>
      <c r="D300" s="6"/>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row>
    <row r="301">
      <c r="A301" s="5"/>
      <c r="B301" s="5"/>
      <c r="C301" s="5"/>
      <c r="D301" s="6"/>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row>
    <row r="302">
      <c r="A302" s="5"/>
      <c r="B302" s="5"/>
      <c r="C302" s="5"/>
      <c r="D302" s="6"/>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row>
    <row r="303">
      <c r="A303" s="5"/>
      <c r="B303" s="5"/>
      <c r="C303" s="5"/>
      <c r="D303" s="6"/>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row>
    <row r="304">
      <c r="A304" s="5"/>
      <c r="B304" s="5"/>
      <c r="C304" s="5"/>
      <c r="D304" s="6"/>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row>
    <row r="305">
      <c r="A305" s="5"/>
      <c r="B305" s="5"/>
      <c r="C305" s="5"/>
      <c r="D305" s="6"/>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row>
    <row r="306">
      <c r="A306" s="5"/>
      <c r="B306" s="5"/>
      <c r="C306" s="5"/>
      <c r="D306" s="6"/>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row>
    <row r="307">
      <c r="A307" s="5"/>
      <c r="B307" s="5"/>
      <c r="C307" s="5"/>
      <c r="D307" s="6"/>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row>
    <row r="308">
      <c r="A308" s="5"/>
      <c r="B308" s="5"/>
      <c r="C308" s="5"/>
      <c r="D308" s="6"/>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row>
    <row r="309">
      <c r="A309" s="5"/>
      <c r="B309" s="5"/>
      <c r="C309" s="5"/>
      <c r="D309" s="6"/>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row>
    <row r="310">
      <c r="A310" s="5"/>
      <c r="B310" s="5"/>
      <c r="C310" s="5"/>
      <c r="D310" s="6"/>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row>
    <row r="311">
      <c r="A311" s="5"/>
      <c r="B311" s="5"/>
      <c r="C311" s="5"/>
      <c r="D311" s="6"/>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row>
    <row r="312">
      <c r="A312" s="5"/>
      <c r="B312" s="5"/>
      <c r="C312" s="5"/>
      <c r="D312" s="6"/>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row>
    <row r="313">
      <c r="A313" s="5"/>
      <c r="B313" s="5"/>
      <c r="C313" s="5"/>
      <c r="D313" s="6"/>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row>
    <row r="314">
      <c r="A314" s="5"/>
      <c r="B314" s="5"/>
      <c r="C314" s="5"/>
      <c r="D314" s="6"/>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row>
    <row r="315">
      <c r="A315" s="5"/>
      <c r="B315" s="5"/>
      <c r="C315" s="5"/>
      <c r="D315" s="6"/>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row>
    <row r="316">
      <c r="A316" s="5"/>
      <c r="B316" s="5"/>
      <c r="C316" s="5"/>
      <c r="D316" s="6"/>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row>
    <row r="317">
      <c r="A317" s="5"/>
      <c r="B317" s="5"/>
      <c r="C317" s="5"/>
      <c r="D317" s="6"/>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row>
    <row r="318">
      <c r="A318" s="5"/>
      <c r="B318" s="5"/>
      <c r="C318" s="5"/>
      <c r="D318" s="6"/>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row>
    <row r="319">
      <c r="A319" s="5"/>
      <c r="B319" s="5"/>
      <c r="C319" s="5"/>
      <c r="D319" s="6"/>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row>
    <row r="320">
      <c r="A320" s="5"/>
      <c r="B320" s="5"/>
      <c r="C320" s="5"/>
      <c r="D320" s="6"/>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row>
    <row r="321">
      <c r="A321" s="5"/>
      <c r="B321" s="5"/>
      <c r="C321" s="5"/>
      <c r="D321" s="6"/>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row>
    <row r="322">
      <c r="A322" s="5"/>
      <c r="B322" s="5"/>
      <c r="C322" s="5"/>
      <c r="D322" s="6"/>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row>
    <row r="323">
      <c r="A323" s="5"/>
      <c r="B323" s="5"/>
      <c r="C323" s="5"/>
      <c r="D323" s="6"/>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row>
    <row r="324">
      <c r="A324" s="5"/>
      <c r="B324" s="5"/>
      <c r="C324" s="5"/>
      <c r="D324" s="6"/>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row>
    <row r="325">
      <c r="A325" s="5"/>
      <c r="B325" s="5"/>
      <c r="C325" s="5"/>
      <c r="D325" s="6"/>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row>
    <row r="326">
      <c r="A326" s="5"/>
      <c r="B326" s="5"/>
      <c r="C326" s="5"/>
      <c r="D326" s="6"/>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row>
    <row r="327">
      <c r="A327" s="5"/>
      <c r="B327" s="5"/>
      <c r="C327" s="5"/>
      <c r="D327" s="6"/>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row>
    <row r="328">
      <c r="A328" s="5"/>
      <c r="B328" s="5"/>
      <c r="C328" s="5"/>
      <c r="D328" s="6"/>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row>
    <row r="329">
      <c r="A329" s="5"/>
      <c r="B329" s="5"/>
      <c r="C329" s="5"/>
      <c r="D329" s="6"/>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row>
    <row r="330">
      <c r="A330" s="5"/>
      <c r="B330" s="5"/>
      <c r="C330" s="5"/>
      <c r="D330" s="6"/>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row>
    <row r="331">
      <c r="A331" s="5"/>
      <c r="B331" s="5"/>
      <c r="C331" s="5"/>
      <c r="D331" s="6"/>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row>
    <row r="332">
      <c r="A332" s="5"/>
      <c r="B332" s="5"/>
      <c r="C332" s="5"/>
      <c r="D332" s="6"/>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row>
    <row r="333">
      <c r="A333" s="5"/>
      <c r="B333" s="5"/>
      <c r="C333" s="5"/>
      <c r="D333" s="6"/>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row>
    <row r="334">
      <c r="A334" s="5"/>
      <c r="B334" s="5"/>
      <c r="C334" s="5"/>
      <c r="D334" s="6"/>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row>
    <row r="335">
      <c r="A335" s="5"/>
      <c r="B335" s="5"/>
      <c r="C335" s="5"/>
      <c r="D335" s="6"/>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row>
    <row r="336">
      <c r="A336" s="5"/>
      <c r="B336" s="5"/>
      <c r="C336" s="5"/>
      <c r="D336" s="6"/>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row>
    <row r="337">
      <c r="A337" s="5"/>
      <c r="B337" s="5"/>
      <c r="C337" s="5"/>
      <c r="D337" s="6"/>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row>
    <row r="338">
      <c r="A338" s="5"/>
      <c r="B338" s="5"/>
      <c r="C338" s="5"/>
      <c r="D338" s="6"/>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row>
    <row r="339">
      <c r="A339" s="5"/>
      <c r="B339" s="5"/>
      <c r="C339" s="5"/>
      <c r="D339" s="6"/>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row>
    <row r="340">
      <c r="A340" s="5"/>
      <c r="B340" s="5"/>
      <c r="C340" s="5"/>
      <c r="D340" s="6"/>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row>
    <row r="341">
      <c r="A341" s="5"/>
      <c r="B341" s="5"/>
      <c r="C341" s="5"/>
      <c r="D341" s="6"/>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row>
    <row r="342">
      <c r="A342" s="5"/>
      <c r="B342" s="5"/>
      <c r="C342" s="5"/>
      <c r="D342" s="6"/>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row>
    <row r="343">
      <c r="A343" s="5"/>
      <c r="B343" s="5"/>
      <c r="C343" s="5"/>
      <c r="D343" s="6"/>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row>
    <row r="344">
      <c r="A344" s="5"/>
      <c r="B344" s="5"/>
      <c r="C344" s="5"/>
      <c r="D344" s="6"/>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row>
    <row r="345">
      <c r="A345" s="5"/>
      <c r="B345" s="5"/>
      <c r="C345" s="5"/>
      <c r="D345" s="6"/>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row>
    <row r="346">
      <c r="A346" s="5"/>
      <c r="B346" s="5"/>
      <c r="C346" s="5"/>
      <c r="D346" s="6"/>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row>
    <row r="347">
      <c r="A347" s="5"/>
      <c r="B347" s="5"/>
      <c r="C347" s="5"/>
      <c r="D347" s="6"/>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row>
    <row r="348">
      <c r="A348" s="5"/>
      <c r="B348" s="5"/>
      <c r="C348" s="5"/>
      <c r="D348" s="6"/>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row>
    <row r="349">
      <c r="A349" s="5"/>
      <c r="B349" s="5"/>
      <c r="C349" s="5"/>
      <c r="D349" s="6"/>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row>
    <row r="350">
      <c r="A350" s="5"/>
      <c r="B350" s="5"/>
      <c r="C350" s="5"/>
      <c r="D350" s="6"/>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row>
    <row r="351">
      <c r="A351" s="5"/>
      <c r="B351" s="5"/>
      <c r="C351" s="5"/>
      <c r="D351" s="6"/>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row>
    <row r="352">
      <c r="A352" s="5"/>
      <c r="B352" s="5"/>
      <c r="C352" s="5"/>
      <c r="D352" s="6"/>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row>
    <row r="353">
      <c r="A353" s="5"/>
      <c r="B353" s="5"/>
      <c r="C353" s="5"/>
      <c r="D353" s="6"/>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row>
    <row r="354">
      <c r="A354" s="5"/>
      <c r="B354" s="5"/>
      <c r="C354" s="5"/>
      <c r="D354" s="6"/>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row>
    <row r="355">
      <c r="A355" s="5"/>
      <c r="B355" s="5"/>
      <c r="C355" s="5"/>
      <c r="D355" s="6"/>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row>
    <row r="356">
      <c r="A356" s="5"/>
      <c r="B356" s="5"/>
      <c r="C356" s="5"/>
      <c r="D356" s="6"/>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row>
    <row r="357">
      <c r="A357" s="5"/>
      <c r="B357" s="5"/>
      <c r="C357" s="5"/>
      <c r="D357" s="6"/>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row>
    <row r="358">
      <c r="A358" s="5"/>
      <c r="B358" s="5"/>
      <c r="C358" s="5"/>
      <c r="D358" s="6"/>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row>
    <row r="359">
      <c r="A359" s="5"/>
      <c r="B359" s="5"/>
      <c r="C359" s="5"/>
      <c r="D359" s="6"/>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row>
    <row r="360">
      <c r="A360" s="5"/>
      <c r="B360" s="5"/>
      <c r="C360" s="5"/>
      <c r="D360" s="6"/>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row>
    <row r="361">
      <c r="A361" s="5"/>
      <c r="B361" s="5"/>
      <c r="C361" s="5"/>
      <c r="D361" s="6"/>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row>
    <row r="362">
      <c r="A362" s="5"/>
      <c r="B362" s="5"/>
      <c r="C362" s="5"/>
      <c r="D362" s="6"/>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row>
    <row r="363">
      <c r="A363" s="5"/>
      <c r="B363" s="5"/>
      <c r="C363" s="5"/>
      <c r="D363" s="6"/>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row>
    <row r="364">
      <c r="A364" s="5"/>
      <c r="B364" s="5"/>
      <c r="C364" s="5"/>
      <c r="D364" s="6"/>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row>
    <row r="365">
      <c r="A365" s="5"/>
      <c r="B365" s="5"/>
      <c r="C365" s="5"/>
      <c r="D365" s="6"/>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row>
    <row r="366">
      <c r="A366" s="5"/>
      <c r="B366" s="5"/>
      <c r="C366" s="5"/>
      <c r="D366" s="6"/>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row>
    <row r="367">
      <c r="A367" s="5"/>
      <c r="B367" s="5"/>
      <c r="C367" s="5"/>
      <c r="D367" s="6"/>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row>
    <row r="368">
      <c r="A368" s="5"/>
      <c r="B368" s="5"/>
      <c r="C368" s="5"/>
      <c r="D368" s="6"/>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row>
    <row r="369">
      <c r="A369" s="5"/>
      <c r="B369" s="5"/>
      <c r="C369" s="5"/>
      <c r="D369" s="6"/>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row>
    <row r="370">
      <c r="A370" s="5"/>
      <c r="B370" s="5"/>
      <c r="C370" s="5"/>
      <c r="D370" s="6"/>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row>
    <row r="371">
      <c r="A371" s="5"/>
      <c r="B371" s="5"/>
      <c r="C371" s="5"/>
      <c r="D371" s="6"/>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row>
    <row r="372">
      <c r="A372" s="5"/>
      <c r="B372" s="5"/>
      <c r="C372" s="5"/>
      <c r="D372" s="6"/>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row>
    <row r="373">
      <c r="A373" s="5"/>
      <c r="B373" s="5"/>
      <c r="C373" s="5"/>
      <c r="D373" s="6"/>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row>
    <row r="374">
      <c r="A374" s="5"/>
      <c r="B374" s="5"/>
      <c r="C374" s="5"/>
      <c r="D374" s="6"/>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row>
    <row r="375">
      <c r="A375" s="5"/>
      <c r="B375" s="5"/>
      <c r="C375" s="5"/>
      <c r="D375" s="6"/>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row>
    <row r="376">
      <c r="A376" s="5"/>
      <c r="B376" s="5"/>
      <c r="C376" s="5"/>
      <c r="D376" s="6"/>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row>
    <row r="377">
      <c r="A377" s="5"/>
      <c r="B377" s="5"/>
      <c r="C377" s="5"/>
      <c r="D377" s="6"/>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row>
    <row r="378">
      <c r="A378" s="5"/>
      <c r="B378" s="5"/>
      <c r="C378" s="5"/>
      <c r="D378" s="6"/>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row>
    <row r="379">
      <c r="A379" s="5"/>
      <c r="B379" s="5"/>
      <c r="C379" s="5"/>
      <c r="D379" s="6"/>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row>
    <row r="380">
      <c r="A380" s="5"/>
      <c r="B380" s="5"/>
      <c r="C380" s="5"/>
      <c r="D380" s="6"/>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row>
    <row r="381">
      <c r="A381" s="5"/>
      <c r="B381" s="5"/>
      <c r="C381" s="5"/>
      <c r="D381" s="6"/>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row>
    <row r="382">
      <c r="A382" s="5"/>
      <c r="B382" s="5"/>
      <c r="C382" s="5"/>
      <c r="D382" s="6"/>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row>
    <row r="383">
      <c r="A383" s="5"/>
      <c r="B383" s="5"/>
      <c r="C383" s="5"/>
      <c r="D383" s="6"/>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row>
    <row r="384">
      <c r="A384" s="5"/>
      <c r="B384" s="5"/>
      <c r="C384" s="5"/>
      <c r="D384" s="6"/>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row>
    <row r="385">
      <c r="A385" s="5"/>
      <c r="B385" s="5"/>
      <c r="C385" s="5"/>
      <c r="D385" s="6"/>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row>
    <row r="386">
      <c r="A386" s="5"/>
      <c r="B386" s="5"/>
      <c r="C386" s="5"/>
      <c r="D386" s="6"/>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row>
    <row r="387">
      <c r="A387" s="5"/>
      <c r="B387" s="5"/>
      <c r="C387" s="5"/>
      <c r="D387" s="6"/>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row>
    <row r="388">
      <c r="A388" s="5"/>
      <c r="B388" s="5"/>
      <c r="C388" s="5"/>
      <c r="D388" s="6"/>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row>
    <row r="389">
      <c r="A389" s="5"/>
      <c r="B389" s="5"/>
      <c r="C389" s="5"/>
      <c r="D389" s="6"/>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row>
    <row r="390">
      <c r="A390" s="5"/>
      <c r="B390" s="5"/>
      <c r="C390" s="5"/>
      <c r="D390" s="6"/>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row>
    <row r="391">
      <c r="A391" s="5"/>
      <c r="B391" s="5"/>
      <c r="C391" s="5"/>
      <c r="D391" s="6"/>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row>
    <row r="392">
      <c r="A392" s="5"/>
      <c r="B392" s="5"/>
      <c r="C392" s="5"/>
      <c r="D392" s="6"/>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row>
    <row r="393">
      <c r="A393" s="5"/>
      <c r="B393" s="5"/>
      <c r="C393" s="5"/>
      <c r="D393" s="6"/>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row>
    <row r="394">
      <c r="A394" s="5"/>
      <c r="B394" s="5"/>
      <c r="C394" s="5"/>
      <c r="D394" s="6"/>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row>
    <row r="395">
      <c r="A395" s="5"/>
      <c r="B395" s="5"/>
      <c r="C395" s="5"/>
      <c r="D395" s="6"/>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row>
    <row r="396">
      <c r="A396" s="5"/>
      <c r="B396" s="5"/>
      <c r="C396" s="5"/>
      <c r="D396" s="6"/>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row>
    <row r="397">
      <c r="A397" s="5"/>
      <c r="B397" s="5"/>
      <c r="C397" s="5"/>
      <c r="D397" s="6"/>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row>
    <row r="398">
      <c r="A398" s="5"/>
      <c r="B398" s="5"/>
      <c r="C398" s="5"/>
      <c r="D398" s="6"/>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row>
    <row r="399">
      <c r="A399" s="5"/>
      <c r="B399" s="5"/>
      <c r="C399" s="5"/>
      <c r="D399" s="6"/>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row>
    <row r="400">
      <c r="A400" s="5"/>
      <c r="B400" s="5"/>
      <c r="C400" s="5"/>
      <c r="D400" s="6"/>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row>
    <row r="401">
      <c r="A401" s="5"/>
      <c r="B401" s="5"/>
      <c r="C401" s="5"/>
      <c r="D401" s="6"/>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row>
    <row r="402">
      <c r="A402" s="5"/>
      <c r="B402" s="5"/>
      <c r="C402" s="5"/>
      <c r="D402" s="6"/>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row>
    <row r="403">
      <c r="A403" s="5"/>
      <c r="B403" s="5"/>
      <c r="C403" s="5"/>
      <c r="D403" s="6"/>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row>
    <row r="404">
      <c r="A404" s="5"/>
      <c r="B404" s="5"/>
      <c r="C404" s="5"/>
      <c r="D404" s="6"/>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row>
    <row r="405">
      <c r="A405" s="5"/>
      <c r="B405" s="5"/>
      <c r="C405" s="5"/>
      <c r="D405" s="6"/>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row>
    <row r="406">
      <c r="A406" s="5"/>
      <c r="B406" s="5"/>
      <c r="C406" s="5"/>
      <c r="D406" s="6"/>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row>
    <row r="407">
      <c r="A407" s="5"/>
      <c r="B407" s="5"/>
      <c r="C407" s="5"/>
      <c r="D407" s="6"/>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row>
    <row r="408">
      <c r="A408" s="5"/>
      <c r="B408" s="5"/>
      <c r="C408" s="5"/>
      <c r="D408" s="6"/>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row>
    <row r="409">
      <c r="A409" s="5"/>
      <c r="B409" s="5"/>
      <c r="C409" s="5"/>
      <c r="D409" s="6"/>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row>
    <row r="410">
      <c r="A410" s="5"/>
      <c r="B410" s="5"/>
      <c r="C410" s="5"/>
      <c r="D410" s="6"/>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row>
    <row r="411">
      <c r="A411" s="5"/>
      <c r="B411" s="5"/>
      <c r="C411" s="5"/>
      <c r="D411" s="6"/>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row>
    <row r="412">
      <c r="A412" s="5"/>
      <c r="B412" s="5"/>
      <c r="C412" s="5"/>
      <c r="D412" s="6"/>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row>
    <row r="413">
      <c r="A413" s="5"/>
      <c r="B413" s="5"/>
      <c r="C413" s="5"/>
      <c r="D413" s="6"/>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row>
    <row r="414">
      <c r="A414" s="5"/>
      <c r="B414" s="5"/>
      <c r="C414" s="5"/>
      <c r="D414" s="6"/>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row>
    <row r="415">
      <c r="A415" s="5"/>
      <c r="B415" s="5"/>
      <c r="C415" s="5"/>
      <c r="D415" s="6"/>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row>
    <row r="416">
      <c r="A416" s="5"/>
      <c r="B416" s="5"/>
      <c r="C416" s="5"/>
      <c r="D416" s="6"/>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row>
    <row r="417">
      <c r="A417" s="5"/>
      <c r="B417" s="5"/>
      <c r="C417" s="5"/>
      <c r="D417" s="6"/>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row>
    <row r="418">
      <c r="A418" s="5"/>
      <c r="B418" s="5"/>
      <c r="C418" s="5"/>
      <c r="D418" s="6"/>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row>
    <row r="419">
      <c r="A419" s="5"/>
      <c r="B419" s="5"/>
      <c r="C419" s="5"/>
      <c r="D419" s="6"/>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row>
    <row r="420">
      <c r="A420" s="5"/>
      <c r="B420" s="5"/>
      <c r="C420" s="5"/>
      <c r="D420" s="6"/>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row>
    <row r="421">
      <c r="A421" s="5"/>
      <c r="B421" s="5"/>
      <c r="C421" s="5"/>
      <c r="D421" s="6"/>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row>
    <row r="422">
      <c r="A422" s="5"/>
      <c r="B422" s="5"/>
      <c r="C422" s="5"/>
      <c r="D422" s="6"/>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row>
    <row r="423">
      <c r="A423" s="5"/>
      <c r="B423" s="5"/>
      <c r="C423" s="5"/>
      <c r="D423" s="6"/>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row>
    <row r="424">
      <c r="A424" s="5"/>
      <c r="B424" s="5"/>
      <c r="C424" s="5"/>
      <c r="D424" s="6"/>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row>
    <row r="425">
      <c r="A425" s="5"/>
      <c r="B425" s="5"/>
      <c r="C425" s="5"/>
      <c r="D425" s="6"/>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row>
    <row r="426">
      <c r="A426" s="5"/>
      <c r="B426" s="5"/>
      <c r="C426" s="5"/>
      <c r="D426" s="6"/>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row>
    <row r="427">
      <c r="A427" s="5"/>
      <c r="B427" s="5"/>
      <c r="C427" s="5"/>
      <c r="D427" s="6"/>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row>
    <row r="428">
      <c r="A428" s="5"/>
      <c r="B428" s="5"/>
      <c r="C428" s="5"/>
      <c r="D428" s="6"/>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row>
    <row r="429">
      <c r="A429" s="5"/>
      <c r="B429" s="5"/>
      <c r="C429" s="5"/>
      <c r="D429" s="6"/>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row>
    <row r="430">
      <c r="A430" s="5"/>
      <c r="B430" s="5"/>
      <c r="C430" s="5"/>
      <c r="D430" s="6"/>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row>
    <row r="431">
      <c r="A431" s="5"/>
      <c r="B431" s="5"/>
      <c r="C431" s="5"/>
      <c r="D431" s="6"/>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row>
    <row r="432">
      <c r="A432" s="5"/>
      <c r="B432" s="5"/>
      <c r="C432" s="5"/>
      <c r="D432" s="6"/>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row>
    <row r="433">
      <c r="A433" s="5"/>
      <c r="B433" s="5"/>
      <c r="C433" s="5"/>
      <c r="D433" s="6"/>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row>
    <row r="434">
      <c r="A434" s="5"/>
      <c r="B434" s="5"/>
      <c r="C434" s="5"/>
      <c r="D434" s="6"/>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row>
    <row r="435">
      <c r="A435" s="5"/>
      <c r="B435" s="5"/>
      <c r="C435" s="5"/>
      <c r="D435" s="6"/>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row>
    <row r="436">
      <c r="A436" s="5"/>
      <c r="B436" s="5"/>
      <c r="C436" s="5"/>
      <c r="D436" s="6"/>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row>
    <row r="437">
      <c r="A437" s="5"/>
      <c r="B437" s="5"/>
      <c r="C437" s="5"/>
      <c r="D437" s="6"/>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row>
    <row r="438">
      <c r="A438" s="5"/>
      <c r="B438" s="5"/>
      <c r="C438" s="5"/>
      <c r="D438" s="6"/>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row>
    <row r="439">
      <c r="A439" s="5"/>
      <c r="B439" s="5"/>
      <c r="C439" s="5"/>
      <c r="D439" s="6"/>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row>
    <row r="440">
      <c r="A440" s="5"/>
      <c r="B440" s="5"/>
      <c r="C440" s="5"/>
      <c r="D440" s="6"/>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row>
    <row r="441">
      <c r="A441" s="5"/>
      <c r="B441" s="5"/>
      <c r="C441" s="5"/>
      <c r="D441" s="6"/>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row>
    <row r="442">
      <c r="A442" s="5"/>
      <c r="B442" s="5"/>
      <c r="C442" s="5"/>
      <c r="D442" s="6"/>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row>
    <row r="443">
      <c r="A443" s="5"/>
      <c r="B443" s="5"/>
      <c r="C443" s="5"/>
      <c r="D443" s="6"/>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row>
    <row r="444">
      <c r="A444" s="5"/>
      <c r="B444" s="5"/>
      <c r="C444" s="5"/>
      <c r="D444" s="6"/>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row>
    <row r="445">
      <c r="A445" s="5"/>
      <c r="B445" s="5"/>
      <c r="C445" s="5"/>
      <c r="D445" s="6"/>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row>
    <row r="446">
      <c r="A446" s="5"/>
      <c r="B446" s="5"/>
      <c r="C446" s="5"/>
      <c r="D446" s="6"/>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row>
    <row r="447">
      <c r="A447" s="5"/>
      <c r="B447" s="5"/>
      <c r="C447" s="5"/>
      <c r="D447" s="6"/>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row>
    <row r="448">
      <c r="A448" s="5"/>
      <c r="B448" s="5"/>
      <c r="C448" s="5"/>
      <c r="D448" s="6"/>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row>
    <row r="449">
      <c r="A449" s="5"/>
      <c r="B449" s="5"/>
      <c r="C449" s="5"/>
      <c r="D449" s="6"/>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row>
    <row r="450">
      <c r="A450" s="5"/>
      <c r="B450" s="5"/>
      <c r="C450" s="5"/>
      <c r="D450" s="6"/>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row>
    <row r="451">
      <c r="A451" s="5"/>
      <c r="B451" s="5"/>
      <c r="C451" s="5"/>
      <c r="D451" s="6"/>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row>
    <row r="452">
      <c r="A452" s="5"/>
      <c r="B452" s="5"/>
      <c r="C452" s="5"/>
      <c r="D452" s="6"/>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row>
    <row r="453">
      <c r="A453" s="5"/>
      <c r="B453" s="5"/>
      <c r="C453" s="5"/>
      <c r="D453" s="6"/>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row>
    <row r="454">
      <c r="A454" s="5"/>
      <c r="B454" s="5"/>
      <c r="C454" s="5"/>
      <c r="D454" s="6"/>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row>
    <row r="455">
      <c r="A455" s="5"/>
      <c r="B455" s="5"/>
      <c r="C455" s="5"/>
      <c r="D455" s="6"/>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row>
    <row r="456">
      <c r="A456" s="5"/>
      <c r="B456" s="5"/>
      <c r="C456" s="5"/>
      <c r="D456" s="6"/>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row>
    <row r="457">
      <c r="A457" s="5"/>
      <c r="B457" s="5"/>
      <c r="C457" s="5"/>
      <c r="D457" s="6"/>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row>
    <row r="458">
      <c r="A458" s="5"/>
      <c r="B458" s="5"/>
      <c r="C458" s="5"/>
      <c r="D458" s="6"/>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row>
    <row r="459">
      <c r="A459" s="5"/>
      <c r="B459" s="5"/>
      <c r="C459" s="5"/>
      <c r="D459" s="6"/>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row>
    <row r="460">
      <c r="A460" s="5"/>
      <c r="B460" s="5"/>
      <c r="C460" s="5"/>
      <c r="D460" s="6"/>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row>
    <row r="461">
      <c r="A461" s="5"/>
      <c r="B461" s="5"/>
      <c r="C461" s="5"/>
      <c r="D461" s="6"/>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row>
    <row r="462">
      <c r="A462" s="5"/>
      <c r="B462" s="5"/>
      <c r="C462" s="5"/>
      <c r="D462" s="6"/>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row>
    <row r="463">
      <c r="A463" s="5"/>
      <c r="B463" s="5"/>
      <c r="C463" s="5"/>
      <c r="D463" s="6"/>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row>
    <row r="464">
      <c r="A464" s="5"/>
      <c r="B464" s="5"/>
      <c r="C464" s="5"/>
      <c r="D464" s="6"/>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row>
    <row r="465">
      <c r="A465" s="5"/>
      <c r="B465" s="5"/>
      <c r="C465" s="5"/>
      <c r="D465" s="6"/>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row>
    <row r="466">
      <c r="A466" s="5"/>
      <c r="B466" s="5"/>
      <c r="C466" s="5"/>
      <c r="D466" s="6"/>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row>
    <row r="467">
      <c r="A467" s="5"/>
      <c r="B467" s="5"/>
      <c r="C467" s="5"/>
      <c r="D467" s="6"/>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row>
    <row r="468">
      <c r="A468" s="5"/>
      <c r="B468" s="5"/>
      <c r="C468" s="5"/>
      <c r="D468" s="6"/>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row>
    <row r="469">
      <c r="A469" s="5"/>
      <c r="B469" s="5"/>
      <c r="C469" s="5"/>
      <c r="D469" s="6"/>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row>
    <row r="470">
      <c r="A470" s="5"/>
      <c r="B470" s="5"/>
      <c r="C470" s="5"/>
      <c r="D470" s="6"/>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row>
    <row r="471">
      <c r="A471" s="5"/>
      <c r="B471" s="5"/>
      <c r="C471" s="5"/>
      <c r="D471" s="6"/>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row>
    <row r="472">
      <c r="A472" s="5"/>
      <c r="B472" s="5"/>
      <c r="C472" s="5"/>
      <c r="D472" s="6"/>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row>
    <row r="473">
      <c r="A473" s="5"/>
      <c r="B473" s="5"/>
      <c r="C473" s="5"/>
      <c r="D473" s="6"/>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row>
    <row r="474">
      <c r="A474" s="5"/>
      <c r="B474" s="5"/>
      <c r="C474" s="5"/>
      <c r="D474" s="6"/>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row>
    <row r="475">
      <c r="A475" s="5"/>
      <c r="B475" s="5"/>
      <c r="C475" s="5"/>
      <c r="D475" s="6"/>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row>
    <row r="476">
      <c r="A476" s="5"/>
      <c r="B476" s="5"/>
      <c r="C476" s="5"/>
      <c r="D476" s="6"/>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row>
    <row r="477">
      <c r="A477" s="5"/>
      <c r="B477" s="5"/>
      <c r="C477" s="5"/>
      <c r="D477" s="6"/>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row>
    <row r="478">
      <c r="A478" s="5"/>
      <c r="B478" s="5"/>
      <c r="C478" s="5"/>
      <c r="D478" s="6"/>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row>
    <row r="479">
      <c r="A479" s="5"/>
      <c r="B479" s="5"/>
      <c r="C479" s="5"/>
      <c r="D479" s="6"/>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row>
    <row r="480">
      <c r="A480" s="5"/>
      <c r="B480" s="5"/>
      <c r="C480" s="5"/>
      <c r="D480" s="6"/>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row>
    <row r="481">
      <c r="A481" s="5"/>
      <c r="B481" s="5"/>
      <c r="C481" s="5"/>
      <c r="D481" s="6"/>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row>
    <row r="482">
      <c r="A482" s="5"/>
      <c r="B482" s="5"/>
      <c r="C482" s="5"/>
      <c r="D482" s="6"/>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row>
    <row r="483">
      <c r="A483" s="5"/>
      <c r="B483" s="5"/>
      <c r="C483" s="5"/>
      <c r="D483" s="6"/>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row>
    <row r="484">
      <c r="A484" s="5"/>
      <c r="B484" s="5"/>
      <c r="C484" s="5"/>
      <c r="D484" s="6"/>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row>
    <row r="485">
      <c r="A485" s="5"/>
      <c r="B485" s="5"/>
      <c r="C485" s="5"/>
      <c r="D485" s="6"/>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row>
    <row r="486">
      <c r="A486" s="5"/>
      <c r="B486" s="5"/>
      <c r="C486" s="5"/>
      <c r="D486" s="6"/>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row>
    <row r="487">
      <c r="A487" s="5"/>
      <c r="B487" s="5"/>
      <c r="C487" s="5"/>
      <c r="D487" s="6"/>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row>
    <row r="488">
      <c r="A488" s="5"/>
      <c r="B488" s="5"/>
      <c r="C488" s="5"/>
      <c r="D488" s="6"/>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row>
    <row r="489">
      <c r="A489" s="5"/>
      <c r="B489" s="5"/>
      <c r="C489" s="5"/>
      <c r="D489" s="6"/>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row>
    <row r="490">
      <c r="A490" s="5"/>
      <c r="B490" s="5"/>
      <c r="C490" s="5"/>
      <c r="D490" s="6"/>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row>
    <row r="491">
      <c r="A491" s="5"/>
      <c r="B491" s="5"/>
      <c r="C491" s="5"/>
      <c r="D491" s="6"/>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row>
    <row r="492">
      <c r="A492" s="5"/>
      <c r="B492" s="5"/>
      <c r="C492" s="5"/>
      <c r="D492" s="6"/>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row>
    <row r="493">
      <c r="A493" s="5"/>
      <c r="B493" s="5"/>
      <c r="C493" s="5"/>
      <c r="D493" s="6"/>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row>
    <row r="494">
      <c r="A494" s="5"/>
      <c r="B494" s="5"/>
      <c r="C494" s="5"/>
      <c r="D494" s="6"/>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row>
    <row r="495">
      <c r="A495" s="5"/>
      <c r="B495" s="5"/>
      <c r="C495" s="5"/>
      <c r="D495" s="6"/>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row>
    <row r="496">
      <c r="A496" s="5"/>
      <c r="B496" s="5"/>
      <c r="C496" s="5"/>
      <c r="D496" s="6"/>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row>
    <row r="497">
      <c r="A497" s="5"/>
      <c r="B497" s="5"/>
      <c r="C497" s="5"/>
      <c r="D497" s="6"/>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row>
    <row r="498">
      <c r="A498" s="5"/>
      <c r="B498" s="5"/>
      <c r="C498" s="5"/>
      <c r="D498" s="6"/>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row>
    <row r="499">
      <c r="A499" s="5"/>
      <c r="B499" s="5"/>
      <c r="C499" s="5"/>
      <c r="D499" s="6"/>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row>
    <row r="500">
      <c r="A500" s="5"/>
      <c r="B500" s="5"/>
      <c r="C500" s="5"/>
      <c r="D500" s="6"/>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row>
    <row r="501">
      <c r="A501" s="5"/>
      <c r="B501" s="5"/>
      <c r="C501" s="5"/>
      <c r="D501" s="6"/>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row>
    <row r="502">
      <c r="A502" s="5"/>
      <c r="B502" s="5"/>
      <c r="C502" s="5"/>
      <c r="D502" s="6"/>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row>
    <row r="503">
      <c r="A503" s="5"/>
      <c r="B503" s="5"/>
      <c r="C503" s="5"/>
      <c r="D503" s="6"/>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row>
    <row r="504">
      <c r="A504" s="5"/>
      <c r="B504" s="5"/>
      <c r="C504" s="5"/>
      <c r="D504" s="6"/>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row>
    <row r="505">
      <c r="A505" s="5"/>
      <c r="B505" s="5"/>
      <c r="C505" s="5"/>
      <c r="D505" s="6"/>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row>
    <row r="506">
      <c r="A506" s="5"/>
      <c r="B506" s="5"/>
      <c r="C506" s="5"/>
      <c r="D506" s="6"/>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row>
    <row r="507">
      <c r="A507" s="5"/>
      <c r="B507" s="5"/>
      <c r="C507" s="5"/>
      <c r="D507" s="6"/>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row>
    <row r="508">
      <c r="A508" s="5"/>
      <c r="B508" s="5"/>
      <c r="C508" s="5"/>
      <c r="D508" s="6"/>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row>
    <row r="509">
      <c r="A509" s="5"/>
      <c r="B509" s="5"/>
      <c r="C509" s="5"/>
      <c r="D509" s="6"/>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row>
    <row r="510">
      <c r="A510" s="5"/>
      <c r="B510" s="5"/>
      <c r="C510" s="5"/>
      <c r="D510" s="6"/>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row>
    <row r="511">
      <c r="A511" s="5"/>
      <c r="B511" s="5"/>
      <c r="C511" s="5"/>
      <c r="D511" s="6"/>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row>
    <row r="512">
      <c r="A512" s="5"/>
      <c r="B512" s="5"/>
      <c r="C512" s="5"/>
      <c r="D512" s="6"/>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row>
    <row r="513">
      <c r="A513" s="5"/>
      <c r="B513" s="5"/>
      <c r="C513" s="5"/>
      <c r="D513" s="6"/>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row>
    <row r="514">
      <c r="A514" s="5"/>
      <c r="B514" s="5"/>
      <c r="C514" s="5"/>
      <c r="D514" s="6"/>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row>
    <row r="515">
      <c r="A515" s="5"/>
      <c r="B515" s="5"/>
      <c r="C515" s="5"/>
      <c r="D515" s="6"/>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row>
    <row r="516">
      <c r="A516" s="5"/>
      <c r="B516" s="5"/>
      <c r="C516" s="5"/>
      <c r="D516" s="6"/>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row>
    <row r="517">
      <c r="A517" s="5"/>
      <c r="B517" s="5"/>
      <c r="C517" s="5"/>
      <c r="D517" s="6"/>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row>
    <row r="518">
      <c r="A518" s="5"/>
      <c r="B518" s="5"/>
      <c r="C518" s="5"/>
      <c r="D518" s="6"/>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row>
    <row r="519">
      <c r="A519" s="5"/>
      <c r="B519" s="5"/>
      <c r="C519" s="5"/>
      <c r="D519" s="6"/>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row>
    <row r="520">
      <c r="A520" s="5"/>
      <c r="B520" s="5"/>
      <c r="C520" s="5"/>
      <c r="D520" s="6"/>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row>
    <row r="521">
      <c r="A521" s="5"/>
      <c r="B521" s="5"/>
      <c r="C521" s="5"/>
      <c r="D521" s="6"/>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row>
    <row r="522">
      <c r="A522" s="5"/>
      <c r="B522" s="5"/>
      <c r="C522" s="5"/>
      <c r="D522" s="6"/>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row>
    <row r="523">
      <c r="A523" s="5"/>
      <c r="B523" s="5"/>
      <c r="C523" s="5"/>
      <c r="D523" s="6"/>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row>
    <row r="524">
      <c r="A524" s="5"/>
      <c r="B524" s="5"/>
      <c r="C524" s="5"/>
      <c r="D524" s="6"/>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row>
    <row r="525">
      <c r="A525" s="5"/>
      <c r="B525" s="5"/>
      <c r="C525" s="5"/>
      <c r="D525" s="6"/>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row>
    <row r="526">
      <c r="A526" s="5"/>
      <c r="B526" s="5"/>
      <c r="C526" s="5"/>
      <c r="D526" s="6"/>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row>
    <row r="527">
      <c r="A527" s="5"/>
      <c r="B527" s="5"/>
      <c r="C527" s="5"/>
      <c r="D527" s="6"/>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row>
    <row r="528">
      <c r="A528" s="5"/>
      <c r="B528" s="5"/>
      <c r="C528" s="5"/>
      <c r="D528" s="6"/>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row>
    <row r="529">
      <c r="A529" s="5"/>
      <c r="B529" s="5"/>
      <c r="C529" s="5"/>
      <c r="D529" s="6"/>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row>
    <row r="530">
      <c r="A530" s="5"/>
      <c r="B530" s="5"/>
      <c r="C530" s="5"/>
      <c r="D530" s="6"/>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row>
    <row r="531">
      <c r="A531" s="5"/>
      <c r="B531" s="5"/>
      <c r="C531" s="5"/>
      <c r="D531" s="6"/>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row>
    <row r="532">
      <c r="A532" s="5"/>
      <c r="B532" s="5"/>
      <c r="C532" s="5"/>
      <c r="D532" s="6"/>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row>
    <row r="533">
      <c r="A533" s="5"/>
      <c r="B533" s="5"/>
      <c r="C533" s="5"/>
      <c r="D533" s="6"/>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row>
    <row r="534">
      <c r="A534" s="5"/>
      <c r="B534" s="5"/>
      <c r="C534" s="5"/>
      <c r="D534" s="6"/>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row>
    <row r="535">
      <c r="A535" s="5"/>
      <c r="B535" s="5"/>
      <c r="C535" s="5"/>
      <c r="D535" s="6"/>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row>
    <row r="536">
      <c r="A536" s="5"/>
      <c r="B536" s="5"/>
      <c r="C536" s="5"/>
      <c r="D536" s="6"/>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row>
    <row r="537">
      <c r="A537" s="5"/>
      <c r="B537" s="5"/>
      <c r="C537" s="5"/>
      <c r="D537" s="6"/>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row>
    <row r="538">
      <c r="A538" s="5"/>
      <c r="B538" s="5"/>
      <c r="C538" s="5"/>
      <c r="D538" s="6"/>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row>
    <row r="539">
      <c r="A539" s="5"/>
      <c r="B539" s="5"/>
      <c r="C539" s="5"/>
      <c r="D539" s="6"/>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row>
    <row r="540">
      <c r="A540" s="5"/>
      <c r="B540" s="5"/>
      <c r="C540" s="5"/>
      <c r="D540" s="6"/>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row>
    <row r="541">
      <c r="A541" s="5"/>
      <c r="B541" s="5"/>
      <c r="C541" s="5"/>
      <c r="D541" s="6"/>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row>
    <row r="542">
      <c r="A542" s="5"/>
      <c r="B542" s="5"/>
      <c r="C542" s="5"/>
      <c r="D542" s="6"/>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row>
    <row r="543">
      <c r="A543" s="5"/>
      <c r="B543" s="5"/>
      <c r="C543" s="5"/>
      <c r="D543" s="6"/>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row>
    <row r="544">
      <c r="A544" s="5"/>
      <c r="B544" s="5"/>
      <c r="C544" s="5"/>
      <c r="D544" s="6"/>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row>
    <row r="545">
      <c r="A545" s="5"/>
      <c r="B545" s="5"/>
      <c r="C545" s="5"/>
      <c r="D545" s="6"/>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row>
    <row r="546">
      <c r="A546" s="5"/>
      <c r="B546" s="5"/>
      <c r="C546" s="5"/>
      <c r="D546" s="6"/>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row>
    <row r="547">
      <c r="A547" s="5"/>
      <c r="B547" s="5"/>
      <c r="C547" s="5"/>
      <c r="D547" s="6"/>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row>
    <row r="548">
      <c r="A548" s="5"/>
      <c r="B548" s="5"/>
      <c r="C548" s="5"/>
      <c r="D548" s="6"/>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row>
    <row r="549">
      <c r="A549" s="5"/>
      <c r="B549" s="5"/>
      <c r="C549" s="5"/>
      <c r="D549" s="6"/>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row>
    <row r="550">
      <c r="A550" s="5"/>
      <c r="B550" s="5"/>
      <c r="C550" s="5"/>
      <c r="D550" s="6"/>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row>
    <row r="551">
      <c r="A551" s="5"/>
      <c r="B551" s="5"/>
      <c r="C551" s="5"/>
      <c r="D551" s="6"/>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row>
    <row r="552">
      <c r="A552" s="5"/>
      <c r="B552" s="5"/>
      <c r="C552" s="5"/>
      <c r="D552" s="6"/>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row>
    <row r="553">
      <c r="A553" s="5"/>
      <c r="B553" s="5"/>
      <c r="C553" s="5"/>
      <c r="D553" s="6"/>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row>
    <row r="554">
      <c r="A554" s="5"/>
      <c r="B554" s="5"/>
      <c r="C554" s="5"/>
      <c r="D554" s="6"/>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row>
    <row r="555">
      <c r="A555" s="5"/>
      <c r="B555" s="5"/>
      <c r="C555" s="5"/>
      <c r="D555" s="6"/>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row>
    <row r="556">
      <c r="A556" s="5"/>
      <c r="B556" s="5"/>
      <c r="C556" s="5"/>
      <c r="D556" s="6"/>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row>
    <row r="557">
      <c r="A557" s="5"/>
      <c r="B557" s="5"/>
      <c r="C557" s="5"/>
      <c r="D557" s="6"/>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row>
    <row r="558">
      <c r="A558" s="5"/>
      <c r="B558" s="5"/>
      <c r="C558" s="5"/>
      <c r="D558" s="6"/>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row>
    <row r="559">
      <c r="A559" s="5"/>
      <c r="B559" s="5"/>
      <c r="C559" s="5"/>
      <c r="D559" s="6"/>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row>
    <row r="560">
      <c r="A560" s="5"/>
      <c r="B560" s="5"/>
      <c r="C560" s="5"/>
      <c r="D560" s="6"/>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row>
    <row r="561">
      <c r="A561" s="5"/>
      <c r="B561" s="5"/>
      <c r="C561" s="5"/>
      <c r="D561" s="6"/>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row>
    <row r="562">
      <c r="A562" s="5"/>
      <c r="B562" s="5"/>
      <c r="C562" s="5"/>
      <c r="D562" s="6"/>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row>
    <row r="563">
      <c r="A563" s="5"/>
      <c r="B563" s="5"/>
      <c r="C563" s="5"/>
      <c r="D563" s="6"/>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row>
    <row r="564">
      <c r="A564" s="5"/>
      <c r="B564" s="5"/>
      <c r="C564" s="5"/>
      <c r="D564" s="6"/>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row>
    <row r="565">
      <c r="A565" s="5"/>
      <c r="B565" s="5"/>
      <c r="C565" s="5"/>
      <c r="D565" s="6"/>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row>
    <row r="566">
      <c r="A566" s="5"/>
      <c r="B566" s="5"/>
      <c r="C566" s="5"/>
      <c r="D566" s="6"/>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row>
    <row r="567">
      <c r="A567" s="5"/>
      <c r="B567" s="5"/>
      <c r="C567" s="5"/>
      <c r="D567" s="6"/>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row>
    <row r="568">
      <c r="A568" s="5"/>
      <c r="B568" s="5"/>
      <c r="C568" s="5"/>
      <c r="D568" s="6"/>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row>
    <row r="569">
      <c r="A569" s="5"/>
      <c r="B569" s="5"/>
      <c r="C569" s="5"/>
      <c r="D569" s="6"/>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row>
    <row r="570">
      <c r="A570" s="5"/>
      <c r="B570" s="5"/>
      <c r="C570" s="5"/>
      <c r="D570" s="6"/>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row>
    <row r="571">
      <c r="A571" s="5"/>
      <c r="B571" s="5"/>
      <c r="C571" s="5"/>
      <c r="D571" s="6"/>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row>
    <row r="572">
      <c r="A572" s="5"/>
      <c r="B572" s="5"/>
      <c r="C572" s="5"/>
      <c r="D572" s="6"/>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row>
    <row r="573">
      <c r="A573" s="5"/>
      <c r="B573" s="5"/>
      <c r="C573" s="5"/>
      <c r="D573" s="6"/>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row>
    <row r="574">
      <c r="A574" s="5"/>
      <c r="B574" s="5"/>
      <c r="C574" s="5"/>
      <c r="D574" s="6"/>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row>
    <row r="575">
      <c r="A575" s="5"/>
      <c r="B575" s="5"/>
      <c r="C575" s="5"/>
      <c r="D575" s="6"/>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row>
    <row r="576">
      <c r="A576" s="5"/>
      <c r="B576" s="5"/>
      <c r="C576" s="5"/>
      <c r="D576" s="6"/>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row>
    <row r="577">
      <c r="A577" s="5"/>
      <c r="B577" s="5"/>
      <c r="C577" s="5"/>
      <c r="D577" s="6"/>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row>
    <row r="578">
      <c r="A578" s="5"/>
      <c r="B578" s="5"/>
      <c r="C578" s="5"/>
      <c r="D578" s="6"/>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row>
    <row r="579">
      <c r="A579" s="5"/>
      <c r="B579" s="5"/>
      <c r="C579" s="5"/>
      <c r="D579" s="6"/>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row>
    <row r="580">
      <c r="A580" s="5"/>
      <c r="B580" s="5"/>
      <c r="C580" s="5"/>
      <c r="D580" s="6"/>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row>
    <row r="581">
      <c r="A581" s="5"/>
      <c r="B581" s="5"/>
      <c r="C581" s="5"/>
      <c r="D581" s="6"/>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row>
    <row r="582">
      <c r="A582" s="5"/>
      <c r="B582" s="5"/>
      <c r="C582" s="5"/>
      <c r="D582" s="6"/>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row>
    <row r="583">
      <c r="A583" s="5"/>
      <c r="B583" s="5"/>
      <c r="C583" s="5"/>
      <c r="D583" s="6"/>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row>
    <row r="584">
      <c r="A584" s="5"/>
      <c r="B584" s="5"/>
      <c r="C584" s="5"/>
      <c r="D584" s="6"/>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row>
    <row r="585">
      <c r="A585" s="5"/>
      <c r="B585" s="5"/>
      <c r="C585" s="5"/>
      <c r="D585" s="6"/>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row>
    <row r="586">
      <c r="A586" s="5"/>
      <c r="B586" s="5"/>
      <c r="C586" s="5"/>
      <c r="D586" s="6"/>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row>
    <row r="587">
      <c r="A587" s="5"/>
      <c r="B587" s="5"/>
      <c r="C587" s="5"/>
      <c r="D587" s="6"/>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row>
    <row r="588">
      <c r="A588" s="5"/>
      <c r="B588" s="5"/>
      <c r="C588" s="5"/>
      <c r="D588" s="6"/>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row>
    <row r="589">
      <c r="A589" s="5"/>
      <c r="B589" s="5"/>
      <c r="C589" s="5"/>
      <c r="D589" s="6"/>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row>
    <row r="590">
      <c r="A590" s="5"/>
      <c r="B590" s="5"/>
      <c r="C590" s="5"/>
      <c r="D590" s="6"/>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row>
    <row r="591">
      <c r="A591" s="5"/>
      <c r="B591" s="5"/>
      <c r="C591" s="5"/>
      <c r="D591" s="6"/>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row>
    <row r="592">
      <c r="A592" s="5"/>
      <c r="B592" s="5"/>
      <c r="C592" s="5"/>
      <c r="D592" s="6"/>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row>
    <row r="593">
      <c r="A593" s="5"/>
      <c r="B593" s="5"/>
      <c r="C593" s="5"/>
      <c r="D593" s="6"/>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row>
    <row r="594">
      <c r="A594" s="5"/>
      <c r="B594" s="5"/>
      <c r="C594" s="5"/>
      <c r="D594" s="6"/>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row>
    <row r="595">
      <c r="A595" s="5"/>
      <c r="B595" s="5"/>
      <c r="C595" s="5"/>
      <c r="D595" s="6"/>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row>
    <row r="596">
      <c r="A596" s="5"/>
      <c r="B596" s="5"/>
      <c r="C596" s="5"/>
      <c r="D596" s="6"/>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row>
    <row r="597">
      <c r="A597" s="5"/>
      <c r="B597" s="5"/>
      <c r="C597" s="5"/>
      <c r="D597" s="6"/>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row>
    <row r="598">
      <c r="A598" s="5"/>
      <c r="B598" s="5"/>
      <c r="C598" s="5"/>
      <c r="D598" s="6"/>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row>
    <row r="599">
      <c r="A599" s="5"/>
      <c r="B599" s="5"/>
      <c r="C599" s="5"/>
      <c r="D599" s="6"/>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row>
    <row r="600">
      <c r="A600" s="5"/>
      <c r="B600" s="5"/>
      <c r="C600" s="5"/>
      <c r="D600" s="6"/>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row>
    <row r="601">
      <c r="A601" s="5"/>
      <c r="B601" s="5"/>
      <c r="C601" s="5"/>
      <c r="D601" s="6"/>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row>
    <row r="602">
      <c r="A602" s="5"/>
      <c r="B602" s="5"/>
      <c r="C602" s="5"/>
      <c r="D602" s="6"/>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row>
    <row r="603">
      <c r="A603" s="5"/>
      <c r="B603" s="5"/>
      <c r="C603" s="5"/>
      <c r="D603" s="6"/>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row>
    <row r="604">
      <c r="A604" s="5"/>
      <c r="B604" s="5"/>
      <c r="C604" s="5"/>
      <c r="D604" s="6"/>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row>
    <row r="605">
      <c r="A605" s="5"/>
      <c r="B605" s="5"/>
      <c r="C605" s="5"/>
      <c r="D605" s="6"/>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row>
    <row r="606">
      <c r="A606" s="5"/>
      <c r="B606" s="5"/>
      <c r="C606" s="5"/>
      <c r="D606" s="6"/>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row>
    <row r="607">
      <c r="A607" s="5"/>
      <c r="B607" s="5"/>
      <c r="C607" s="5"/>
      <c r="D607" s="6"/>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row>
    <row r="608">
      <c r="A608" s="5"/>
      <c r="B608" s="5"/>
      <c r="C608" s="5"/>
      <c r="D608" s="6"/>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row>
    <row r="609">
      <c r="A609" s="5"/>
      <c r="B609" s="5"/>
      <c r="C609" s="5"/>
      <c r="D609" s="6"/>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row>
    <row r="610">
      <c r="A610" s="5"/>
      <c r="B610" s="5"/>
      <c r="C610" s="5"/>
      <c r="D610" s="6"/>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row>
    <row r="611">
      <c r="A611" s="5"/>
      <c r="B611" s="5"/>
      <c r="C611" s="5"/>
      <c r="D611" s="6"/>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row>
    <row r="612">
      <c r="A612" s="5"/>
      <c r="B612" s="5"/>
      <c r="C612" s="5"/>
      <c r="D612" s="6"/>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row>
    <row r="613">
      <c r="A613" s="5"/>
      <c r="B613" s="5"/>
      <c r="C613" s="5"/>
      <c r="D613" s="6"/>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row>
    <row r="614">
      <c r="A614" s="5"/>
      <c r="B614" s="5"/>
      <c r="C614" s="5"/>
      <c r="D614" s="6"/>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row>
    <row r="615">
      <c r="A615" s="5"/>
      <c r="B615" s="5"/>
      <c r="C615" s="5"/>
      <c r="D615" s="6"/>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row>
    <row r="616">
      <c r="A616" s="5"/>
      <c r="B616" s="5"/>
      <c r="C616" s="5"/>
      <c r="D616" s="6"/>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row>
    <row r="617">
      <c r="A617" s="5"/>
      <c r="B617" s="5"/>
      <c r="C617" s="5"/>
      <c r="D617" s="6"/>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row>
    <row r="618">
      <c r="A618" s="5"/>
      <c r="B618" s="5"/>
      <c r="C618" s="5"/>
      <c r="D618" s="6"/>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row>
    <row r="619">
      <c r="A619" s="5"/>
      <c r="B619" s="5"/>
      <c r="C619" s="5"/>
      <c r="D619" s="6"/>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row>
    <row r="620">
      <c r="A620" s="5"/>
      <c r="B620" s="5"/>
      <c r="C620" s="5"/>
      <c r="D620" s="6"/>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row>
    <row r="621">
      <c r="A621" s="5"/>
      <c r="B621" s="5"/>
      <c r="C621" s="5"/>
      <c r="D621" s="6"/>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row>
    <row r="622">
      <c r="A622" s="5"/>
      <c r="B622" s="5"/>
      <c r="C622" s="5"/>
      <c r="D622" s="6"/>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row>
    <row r="623">
      <c r="A623" s="5"/>
      <c r="B623" s="5"/>
      <c r="C623" s="5"/>
      <c r="D623" s="6"/>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row>
    <row r="624">
      <c r="A624" s="5"/>
      <c r="B624" s="5"/>
      <c r="C624" s="5"/>
      <c r="D624" s="6"/>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row>
    <row r="625">
      <c r="A625" s="5"/>
      <c r="B625" s="5"/>
      <c r="C625" s="5"/>
      <c r="D625" s="6"/>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row>
    <row r="626">
      <c r="A626" s="5"/>
      <c r="B626" s="5"/>
      <c r="C626" s="5"/>
      <c r="D626" s="6"/>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row>
    <row r="627">
      <c r="A627" s="5"/>
      <c r="B627" s="5"/>
      <c r="C627" s="5"/>
      <c r="D627" s="6"/>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row>
    <row r="628">
      <c r="A628" s="5"/>
      <c r="B628" s="5"/>
      <c r="C628" s="5"/>
      <c r="D628" s="6"/>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row>
    <row r="629">
      <c r="A629" s="5"/>
      <c r="B629" s="5"/>
      <c r="C629" s="5"/>
      <c r="D629" s="6"/>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row>
    <row r="630">
      <c r="A630" s="5"/>
      <c r="B630" s="5"/>
      <c r="C630" s="5"/>
      <c r="D630" s="6"/>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row>
    <row r="631">
      <c r="A631" s="5"/>
      <c r="B631" s="5"/>
      <c r="C631" s="5"/>
      <c r="D631" s="6"/>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row>
    <row r="632">
      <c r="A632" s="5"/>
      <c r="B632" s="5"/>
      <c r="C632" s="5"/>
      <c r="D632" s="6"/>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row>
    <row r="633">
      <c r="A633" s="5"/>
      <c r="B633" s="5"/>
      <c r="C633" s="5"/>
      <c r="D633" s="6"/>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row>
    <row r="634">
      <c r="A634" s="5"/>
      <c r="B634" s="5"/>
      <c r="C634" s="5"/>
      <c r="D634" s="6"/>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row>
    <row r="635">
      <c r="A635" s="5"/>
      <c r="B635" s="5"/>
      <c r="C635" s="5"/>
      <c r="D635" s="6"/>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row>
    <row r="636">
      <c r="A636" s="5"/>
      <c r="B636" s="5"/>
      <c r="C636" s="5"/>
      <c r="D636" s="6"/>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row>
    <row r="637">
      <c r="A637" s="5"/>
      <c r="B637" s="5"/>
      <c r="C637" s="5"/>
      <c r="D637" s="6"/>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row>
    <row r="638">
      <c r="A638" s="5"/>
      <c r="B638" s="5"/>
      <c r="C638" s="5"/>
      <c r="D638" s="6"/>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row>
    <row r="639">
      <c r="A639" s="5"/>
      <c r="B639" s="5"/>
      <c r="C639" s="5"/>
      <c r="D639" s="6"/>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row>
    <row r="640">
      <c r="A640" s="5"/>
      <c r="B640" s="5"/>
      <c r="C640" s="5"/>
      <c r="D640" s="6"/>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row>
    <row r="641">
      <c r="A641" s="5"/>
      <c r="B641" s="5"/>
      <c r="C641" s="5"/>
      <c r="D641" s="6"/>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row>
    <row r="642">
      <c r="A642" s="5"/>
      <c r="B642" s="5"/>
      <c r="C642" s="5"/>
      <c r="D642" s="6"/>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row>
    <row r="643">
      <c r="A643" s="5"/>
      <c r="B643" s="5"/>
      <c r="C643" s="5"/>
      <c r="D643" s="6"/>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row>
    <row r="644">
      <c r="A644" s="5"/>
      <c r="B644" s="5"/>
      <c r="C644" s="5"/>
      <c r="D644" s="6"/>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row>
    <row r="645">
      <c r="A645" s="5"/>
      <c r="B645" s="5"/>
      <c r="C645" s="5"/>
      <c r="D645" s="6"/>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row>
    <row r="646">
      <c r="A646" s="5"/>
      <c r="B646" s="5"/>
      <c r="C646" s="5"/>
      <c r="D646" s="6"/>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row>
    <row r="647">
      <c r="A647" s="5"/>
      <c r="B647" s="5"/>
      <c r="C647" s="5"/>
      <c r="D647" s="6"/>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row>
    <row r="648">
      <c r="A648" s="5"/>
      <c r="B648" s="5"/>
      <c r="C648" s="5"/>
      <c r="D648" s="6"/>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row>
    <row r="649">
      <c r="A649" s="5"/>
      <c r="B649" s="5"/>
      <c r="C649" s="5"/>
      <c r="D649" s="6"/>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row>
    <row r="650">
      <c r="A650" s="5"/>
      <c r="B650" s="5"/>
      <c r="C650" s="5"/>
      <c r="D650" s="6"/>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row>
    <row r="651">
      <c r="A651" s="5"/>
      <c r="B651" s="5"/>
      <c r="C651" s="5"/>
      <c r="D651" s="6"/>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row>
    <row r="652">
      <c r="A652" s="5"/>
      <c r="B652" s="5"/>
      <c r="C652" s="5"/>
      <c r="D652" s="6"/>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row>
    <row r="653">
      <c r="A653" s="5"/>
      <c r="B653" s="5"/>
      <c r="C653" s="5"/>
      <c r="D653" s="6"/>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row>
    <row r="654">
      <c r="A654" s="5"/>
      <c r="B654" s="5"/>
      <c r="C654" s="5"/>
      <c r="D654" s="6"/>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row>
    <row r="655">
      <c r="A655" s="5"/>
      <c r="B655" s="5"/>
      <c r="C655" s="5"/>
      <c r="D655" s="6"/>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row>
    <row r="656">
      <c r="A656" s="5"/>
      <c r="B656" s="5"/>
      <c r="C656" s="5"/>
      <c r="D656" s="6"/>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row>
    <row r="657">
      <c r="A657" s="5"/>
      <c r="B657" s="5"/>
      <c r="C657" s="5"/>
      <c r="D657" s="6"/>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row>
    <row r="658">
      <c r="A658" s="5"/>
      <c r="B658" s="5"/>
      <c r="C658" s="5"/>
      <c r="D658" s="6"/>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row>
    <row r="659">
      <c r="A659" s="5"/>
      <c r="B659" s="5"/>
      <c r="C659" s="5"/>
      <c r="D659" s="6"/>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row>
    <row r="660">
      <c r="A660" s="5"/>
      <c r="B660" s="5"/>
      <c r="C660" s="5"/>
      <c r="D660" s="6"/>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row>
    <row r="661">
      <c r="A661" s="5"/>
      <c r="B661" s="5"/>
      <c r="C661" s="5"/>
      <c r="D661" s="6"/>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row>
    <row r="662">
      <c r="A662" s="5"/>
      <c r="B662" s="5"/>
      <c r="C662" s="5"/>
      <c r="D662" s="6"/>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row>
    <row r="663">
      <c r="A663" s="5"/>
      <c r="B663" s="5"/>
      <c r="C663" s="5"/>
      <c r="D663" s="6"/>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row>
    <row r="664">
      <c r="A664" s="5"/>
      <c r="B664" s="5"/>
      <c r="C664" s="5"/>
      <c r="D664" s="6"/>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row>
    <row r="665">
      <c r="A665" s="5"/>
      <c r="B665" s="5"/>
      <c r="C665" s="5"/>
      <c r="D665" s="6"/>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row>
    <row r="666">
      <c r="A666" s="5"/>
      <c r="B666" s="5"/>
      <c r="C666" s="5"/>
      <c r="D666" s="6"/>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row>
    <row r="667">
      <c r="A667" s="5"/>
      <c r="B667" s="5"/>
      <c r="C667" s="5"/>
      <c r="D667" s="6"/>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row>
    <row r="668">
      <c r="A668" s="5"/>
      <c r="B668" s="5"/>
      <c r="C668" s="5"/>
      <c r="D668" s="6"/>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row>
    <row r="669">
      <c r="A669" s="5"/>
      <c r="B669" s="5"/>
      <c r="C669" s="5"/>
      <c r="D669" s="6"/>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row>
    <row r="670">
      <c r="A670" s="5"/>
      <c r="B670" s="5"/>
      <c r="C670" s="5"/>
      <c r="D670" s="6"/>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row>
    <row r="671">
      <c r="A671" s="5"/>
      <c r="B671" s="5"/>
      <c r="C671" s="5"/>
      <c r="D671" s="6"/>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row>
    <row r="672">
      <c r="A672" s="5"/>
      <c r="B672" s="5"/>
      <c r="C672" s="5"/>
      <c r="D672" s="6"/>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row>
    <row r="673">
      <c r="A673" s="5"/>
      <c r="B673" s="5"/>
      <c r="C673" s="5"/>
      <c r="D673" s="6"/>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row>
    <row r="674">
      <c r="A674" s="5"/>
      <c r="B674" s="5"/>
      <c r="C674" s="5"/>
      <c r="D674" s="6"/>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row>
    <row r="675">
      <c r="A675" s="5"/>
      <c r="B675" s="5"/>
      <c r="C675" s="5"/>
      <c r="D675" s="6"/>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row>
    <row r="676">
      <c r="A676" s="5"/>
      <c r="B676" s="5"/>
      <c r="C676" s="5"/>
      <c r="D676" s="6"/>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row>
    <row r="677">
      <c r="A677" s="5"/>
      <c r="B677" s="5"/>
      <c r="C677" s="5"/>
      <c r="D677" s="6"/>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row>
    <row r="678">
      <c r="A678" s="5"/>
      <c r="B678" s="5"/>
      <c r="C678" s="5"/>
      <c r="D678" s="6"/>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row>
    <row r="679">
      <c r="A679" s="5"/>
      <c r="B679" s="5"/>
      <c r="C679" s="5"/>
      <c r="D679" s="6"/>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row>
    <row r="680">
      <c r="A680" s="5"/>
      <c r="B680" s="5"/>
      <c r="C680" s="5"/>
      <c r="D680" s="6"/>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row>
    <row r="681">
      <c r="A681" s="5"/>
      <c r="B681" s="5"/>
      <c r="C681" s="5"/>
      <c r="D681" s="6"/>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row>
    <row r="682">
      <c r="A682" s="5"/>
      <c r="B682" s="5"/>
      <c r="C682" s="5"/>
      <c r="D682" s="6"/>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row>
    <row r="683">
      <c r="A683" s="5"/>
      <c r="B683" s="5"/>
      <c r="C683" s="5"/>
      <c r="D683" s="6"/>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row>
    <row r="684">
      <c r="A684" s="5"/>
      <c r="B684" s="5"/>
      <c r="C684" s="5"/>
      <c r="D684" s="6"/>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row>
    <row r="685">
      <c r="A685" s="5"/>
      <c r="B685" s="5"/>
      <c r="C685" s="5"/>
      <c r="D685" s="6"/>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row>
    <row r="686">
      <c r="A686" s="5"/>
      <c r="B686" s="5"/>
      <c r="C686" s="5"/>
      <c r="D686" s="6"/>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row>
    <row r="687">
      <c r="A687" s="5"/>
      <c r="B687" s="5"/>
      <c r="C687" s="5"/>
      <c r="D687" s="6"/>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row>
    <row r="688">
      <c r="A688" s="5"/>
      <c r="B688" s="5"/>
      <c r="C688" s="5"/>
      <c r="D688" s="6"/>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row>
    <row r="689">
      <c r="A689" s="5"/>
      <c r="B689" s="5"/>
      <c r="C689" s="5"/>
      <c r="D689" s="6"/>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row>
    <row r="690">
      <c r="A690" s="5"/>
      <c r="B690" s="5"/>
      <c r="C690" s="5"/>
      <c r="D690" s="6"/>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row>
    <row r="691">
      <c r="A691" s="5"/>
      <c r="B691" s="5"/>
      <c r="C691" s="5"/>
      <c r="D691" s="6"/>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row>
    <row r="692">
      <c r="A692" s="5"/>
      <c r="B692" s="5"/>
      <c r="C692" s="5"/>
      <c r="D692" s="6"/>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row>
    <row r="693">
      <c r="A693" s="5"/>
      <c r="B693" s="5"/>
      <c r="C693" s="5"/>
      <c r="D693" s="6"/>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row>
    <row r="694">
      <c r="A694" s="5"/>
      <c r="B694" s="5"/>
      <c r="C694" s="5"/>
      <c r="D694" s="6"/>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row>
    <row r="695">
      <c r="A695" s="5"/>
      <c r="B695" s="5"/>
      <c r="C695" s="5"/>
      <c r="D695" s="6"/>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row>
    <row r="696">
      <c r="A696" s="5"/>
      <c r="B696" s="5"/>
      <c r="C696" s="5"/>
      <c r="D696" s="6"/>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row>
    <row r="697">
      <c r="A697" s="5"/>
      <c r="B697" s="5"/>
      <c r="C697" s="5"/>
      <c r="D697" s="6"/>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row>
    <row r="698">
      <c r="A698" s="5"/>
      <c r="B698" s="5"/>
      <c r="C698" s="5"/>
      <c r="D698" s="6"/>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row>
    <row r="699">
      <c r="A699" s="5"/>
      <c r="B699" s="5"/>
      <c r="C699" s="5"/>
      <c r="D699" s="6"/>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row>
    <row r="700">
      <c r="A700" s="5"/>
      <c r="B700" s="5"/>
      <c r="C700" s="5"/>
      <c r="D700" s="6"/>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row>
    <row r="701">
      <c r="A701" s="5"/>
      <c r="B701" s="5"/>
      <c r="C701" s="5"/>
      <c r="D701" s="6"/>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row>
    <row r="702">
      <c r="A702" s="5"/>
      <c r="B702" s="5"/>
      <c r="C702" s="5"/>
      <c r="D702" s="6"/>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row>
    <row r="703">
      <c r="A703" s="5"/>
      <c r="B703" s="5"/>
      <c r="C703" s="5"/>
      <c r="D703" s="6"/>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row>
    <row r="704">
      <c r="A704" s="5"/>
      <c r="B704" s="5"/>
      <c r="C704" s="5"/>
      <c r="D704" s="6"/>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row>
    <row r="705">
      <c r="A705" s="5"/>
      <c r="B705" s="5"/>
      <c r="C705" s="5"/>
      <c r="D705" s="6"/>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row>
    <row r="706">
      <c r="A706" s="5"/>
      <c r="B706" s="5"/>
      <c r="C706" s="5"/>
      <c r="D706" s="6"/>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row>
    <row r="707">
      <c r="A707" s="5"/>
      <c r="B707" s="5"/>
      <c r="C707" s="5"/>
      <c r="D707" s="6"/>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row>
    <row r="708">
      <c r="A708" s="5"/>
      <c r="B708" s="5"/>
      <c r="C708" s="5"/>
      <c r="D708" s="6"/>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row>
    <row r="709">
      <c r="A709" s="5"/>
      <c r="B709" s="5"/>
      <c r="C709" s="5"/>
      <c r="D709" s="6"/>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row>
    <row r="710">
      <c r="A710" s="5"/>
      <c r="B710" s="5"/>
      <c r="C710" s="5"/>
      <c r="D710" s="6"/>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row>
    <row r="711">
      <c r="A711" s="5"/>
      <c r="B711" s="5"/>
      <c r="C711" s="5"/>
      <c r="D711" s="6"/>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row>
    <row r="712">
      <c r="A712" s="5"/>
      <c r="B712" s="5"/>
      <c r="C712" s="5"/>
      <c r="D712" s="6"/>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row>
    <row r="713">
      <c r="A713" s="5"/>
      <c r="B713" s="5"/>
      <c r="C713" s="5"/>
      <c r="D713" s="6"/>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row>
    <row r="714">
      <c r="A714" s="5"/>
      <c r="B714" s="5"/>
      <c r="C714" s="5"/>
      <c r="D714" s="6"/>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row>
    <row r="715">
      <c r="A715" s="5"/>
      <c r="B715" s="5"/>
      <c r="C715" s="5"/>
      <c r="D715" s="6"/>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row>
    <row r="716">
      <c r="A716" s="5"/>
      <c r="B716" s="5"/>
      <c r="C716" s="5"/>
      <c r="D716" s="6"/>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row>
    <row r="717">
      <c r="A717" s="5"/>
      <c r="B717" s="5"/>
      <c r="C717" s="5"/>
      <c r="D717" s="6"/>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row>
    <row r="718">
      <c r="A718" s="5"/>
      <c r="B718" s="5"/>
      <c r="C718" s="5"/>
      <c r="D718" s="6"/>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row>
    <row r="719">
      <c r="A719" s="5"/>
      <c r="B719" s="5"/>
      <c r="C719" s="5"/>
      <c r="D719" s="6"/>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row>
    <row r="720">
      <c r="A720" s="5"/>
      <c r="B720" s="5"/>
      <c r="C720" s="5"/>
      <c r="D720" s="6"/>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row>
    <row r="721">
      <c r="A721" s="5"/>
      <c r="B721" s="5"/>
      <c r="C721" s="5"/>
      <c r="D721" s="6"/>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row>
    <row r="722">
      <c r="A722" s="5"/>
      <c r="B722" s="5"/>
      <c r="C722" s="5"/>
      <c r="D722" s="6"/>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row>
    <row r="723">
      <c r="A723" s="5"/>
      <c r="B723" s="5"/>
      <c r="C723" s="5"/>
      <c r="D723" s="6"/>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row>
    <row r="724">
      <c r="A724" s="5"/>
      <c r="B724" s="5"/>
      <c r="C724" s="5"/>
      <c r="D724" s="6"/>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row>
    <row r="725">
      <c r="A725" s="5"/>
      <c r="B725" s="5"/>
      <c r="C725" s="5"/>
      <c r="D725" s="6"/>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row>
    <row r="726">
      <c r="A726" s="5"/>
      <c r="B726" s="5"/>
      <c r="C726" s="5"/>
      <c r="D726" s="6"/>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row>
    <row r="727">
      <c r="A727" s="5"/>
      <c r="B727" s="5"/>
      <c r="C727" s="5"/>
      <c r="D727" s="6"/>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row>
    <row r="728">
      <c r="A728" s="5"/>
      <c r="B728" s="5"/>
      <c r="C728" s="5"/>
      <c r="D728" s="6"/>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row>
    <row r="729">
      <c r="A729" s="5"/>
      <c r="B729" s="5"/>
      <c r="C729" s="5"/>
      <c r="D729" s="6"/>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row>
    <row r="730">
      <c r="A730" s="5"/>
      <c r="B730" s="5"/>
      <c r="C730" s="5"/>
      <c r="D730" s="6"/>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row>
    <row r="731">
      <c r="A731" s="5"/>
      <c r="B731" s="5"/>
      <c r="C731" s="5"/>
      <c r="D731" s="6"/>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row>
    <row r="732">
      <c r="A732" s="5"/>
      <c r="B732" s="5"/>
      <c r="C732" s="5"/>
      <c r="D732" s="6"/>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row>
    <row r="733">
      <c r="A733" s="5"/>
      <c r="B733" s="5"/>
      <c r="C733" s="5"/>
      <c r="D733" s="6"/>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row>
    <row r="734">
      <c r="A734" s="5"/>
      <c r="B734" s="5"/>
      <c r="C734" s="5"/>
      <c r="D734" s="6"/>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row>
    <row r="735">
      <c r="A735" s="5"/>
      <c r="B735" s="5"/>
      <c r="C735" s="5"/>
      <c r="D735" s="6"/>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row>
    <row r="736">
      <c r="A736" s="5"/>
      <c r="B736" s="5"/>
      <c r="C736" s="5"/>
      <c r="D736" s="6"/>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row>
    <row r="737">
      <c r="A737" s="5"/>
      <c r="B737" s="5"/>
      <c r="C737" s="5"/>
      <c r="D737" s="6"/>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row>
    <row r="738">
      <c r="A738" s="5"/>
      <c r="B738" s="5"/>
      <c r="C738" s="5"/>
      <c r="D738" s="6"/>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row>
    <row r="739">
      <c r="A739" s="5"/>
      <c r="B739" s="5"/>
      <c r="C739" s="5"/>
      <c r="D739" s="6"/>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row>
    <row r="740">
      <c r="A740" s="5"/>
      <c r="B740" s="5"/>
      <c r="C740" s="5"/>
      <c r="D740" s="6"/>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row>
    <row r="741">
      <c r="A741" s="5"/>
      <c r="B741" s="5"/>
      <c r="C741" s="5"/>
      <c r="D741" s="6"/>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row>
    <row r="742">
      <c r="A742" s="5"/>
      <c r="B742" s="5"/>
      <c r="C742" s="5"/>
      <c r="D742" s="6"/>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row>
    <row r="743">
      <c r="A743" s="5"/>
      <c r="B743" s="5"/>
      <c r="C743" s="5"/>
      <c r="D743" s="6"/>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row>
    <row r="744">
      <c r="A744" s="5"/>
      <c r="B744" s="5"/>
      <c r="C744" s="5"/>
      <c r="D744" s="6"/>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row>
    <row r="745">
      <c r="A745" s="5"/>
      <c r="B745" s="5"/>
      <c r="C745" s="5"/>
      <c r="D745" s="6"/>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row>
    <row r="746">
      <c r="A746" s="5"/>
      <c r="B746" s="5"/>
      <c r="C746" s="5"/>
      <c r="D746" s="6"/>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row>
    <row r="747">
      <c r="A747" s="5"/>
      <c r="B747" s="5"/>
      <c r="C747" s="5"/>
      <c r="D747" s="6"/>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row>
    <row r="748">
      <c r="A748" s="5"/>
      <c r="B748" s="5"/>
      <c r="C748" s="5"/>
      <c r="D748" s="6"/>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row>
    <row r="749">
      <c r="A749" s="5"/>
      <c r="B749" s="5"/>
      <c r="C749" s="5"/>
      <c r="D749" s="6"/>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row>
    <row r="750">
      <c r="A750" s="5"/>
      <c r="B750" s="5"/>
      <c r="C750" s="5"/>
      <c r="D750" s="6"/>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row>
    <row r="751">
      <c r="A751" s="5"/>
      <c r="B751" s="5"/>
      <c r="C751" s="5"/>
      <c r="D751" s="6"/>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row>
    <row r="752">
      <c r="A752" s="5"/>
      <c r="B752" s="5"/>
      <c r="C752" s="5"/>
      <c r="D752" s="6"/>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row>
    <row r="753">
      <c r="A753" s="5"/>
      <c r="B753" s="5"/>
      <c r="C753" s="5"/>
      <c r="D753" s="6"/>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row>
    <row r="754">
      <c r="A754" s="5"/>
      <c r="B754" s="5"/>
      <c r="C754" s="5"/>
      <c r="D754" s="6"/>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row>
    <row r="755">
      <c r="A755" s="5"/>
      <c r="B755" s="5"/>
      <c r="C755" s="5"/>
      <c r="D755" s="6"/>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row>
    <row r="756">
      <c r="A756" s="5"/>
      <c r="B756" s="5"/>
      <c r="C756" s="5"/>
      <c r="D756" s="6"/>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row>
    <row r="757">
      <c r="A757" s="5"/>
      <c r="B757" s="5"/>
      <c r="C757" s="5"/>
      <c r="D757" s="6"/>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row>
    <row r="758">
      <c r="A758" s="5"/>
      <c r="B758" s="5"/>
      <c r="C758" s="5"/>
      <c r="D758" s="6"/>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row>
    <row r="759">
      <c r="A759" s="5"/>
      <c r="B759" s="5"/>
      <c r="C759" s="5"/>
      <c r="D759" s="6"/>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row>
    <row r="760">
      <c r="A760" s="5"/>
      <c r="B760" s="5"/>
      <c r="C760" s="5"/>
      <c r="D760" s="6"/>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row>
    <row r="761">
      <c r="A761" s="5"/>
      <c r="B761" s="5"/>
      <c r="C761" s="5"/>
      <c r="D761" s="6"/>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row>
    <row r="762">
      <c r="A762" s="5"/>
      <c r="B762" s="5"/>
      <c r="C762" s="5"/>
      <c r="D762" s="6"/>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row>
    <row r="763">
      <c r="A763" s="5"/>
      <c r="B763" s="5"/>
      <c r="C763" s="5"/>
      <c r="D763" s="6"/>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row>
    <row r="764">
      <c r="A764" s="5"/>
      <c r="B764" s="5"/>
      <c r="C764" s="5"/>
      <c r="D764" s="6"/>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row>
    <row r="765">
      <c r="A765" s="5"/>
      <c r="B765" s="5"/>
      <c r="C765" s="5"/>
      <c r="D765" s="6"/>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row>
    <row r="766">
      <c r="A766" s="5"/>
      <c r="B766" s="5"/>
      <c r="C766" s="5"/>
      <c r="D766" s="6"/>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row>
    <row r="767">
      <c r="A767" s="5"/>
      <c r="B767" s="5"/>
      <c r="C767" s="5"/>
      <c r="D767" s="6"/>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row>
    <row r="768">
      <c r="A768" s="5"/>
      <c r="B768" s="5"/>
      <c r="C768" s="5"/>
      <c r="D768" s="6"/>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row>
    <row r="769">
      <c r="A769" s="5"/>
      <c r="B769" s="5"/>
      <c r="C769" s="5"/>
      <c r="D769" s="6"/>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row>
    <row r="770">
      <c r="A770" s="5"/>
      <c r="B770" s="5"/>
      <c r="C770" s="5"/>
      <c r="D770" s="6"/>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row>
    <row r="771">
      <c r="A771" s="5"/>
      <c r="B771" s="5"/>
      <c r="C771" s="5"/>
      <c r="D771" s="6"/>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row>
    <row r="772">
      <c r="A772" s="5"/>
      <c r="B772" s="5"/>
      <c r="C772" s="5"/>
      <c r="D772" s="6"/>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row>
    <row r="773">
      <c r="A773" s="5"/>
      <c r="B773" s="5"/>
      <c r="C773" s="5"/>
      <c r="D773" s="6"/>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row>
    <row r="774">
      <c r="A774" s="5"/>
      <c r="B774" s="5"/>
      <c r="C774" s="5"/>
      <c r="D774" s="6"/>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row>
    <row r="775">
      <c r="A775" s="5"/>
      <c r="B775" s="5"/>
      <c r="C775" s="5"/>
      <c r="D775" s="6"/>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row>
    <row r="776">
      <c r="A776" s="5"/>
      <c r="B776" s="5"/>
      <c r="C776" s="5"/>
      <c r="D776" s="6"/>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row>
    <row r="777">
      <c r="A777" s="5"/>
      <c r="B777" s="5"/>
      <c r="C777" s="5"/>
      <c r="D777" s="6"/>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row>
    <row r="778">
      <c r="A778" s="5"/>
      <c r="B778" s="5"/>
      <c r="C778" s="5"/>
      <c r="D778" s="6"/>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row>
    <row r="779">
      <c r="A779" s="5"/>
      <c r="B779" s="5"/>
      <c r="C779" s="5"/>
      <c r="D779" s="6"/>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row>
    <row r="780">
      <c r="A780" s="5"/>
      <c r="B780" s="5"/>
      <c r="C780" s="5"/>
      <c r="D780" s="6"/>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row>
    <row r="781">
      <c r="A781" s="5"/>
      <c r="B781" s="5"/>
      <c r="C781" s="5"/>
      <c r="D781" s="6"/>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row>
    <row r="782">
      <c r="A782" s="5"/>
      <c r="B782" s="5"/>
      <c r="C782" s="5"/>
      <c r="D782" s="6"/>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row>
    <row r="783">
      <c r="A783" s="5"/>
      <c r="B783" s="5"/>
      <c r="C783" s="5"/>
      <c r="D783" s="6"/>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row>
    <row r="784">
      <c r="A784" s="5"/>
      <c r="B784" s="5"/>
      <c r="C784" s="5"/>
      <c r="D784" s="6"/>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row>
    <row r="785">
      <c r="A785" s="5"/>
      <c r="B785" s="5"/>
      <c r="C785" s="5"/>
      <c r="D785" s="6"/>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row>
    <row r="786">
      <c r="A786" s="5"/>
      <c r="B786" s="5"/>
      <c r="C786" s="5"/>
      <c r="D786" s="6"/>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row>
    <row r="787">
      <c r="A787" s="5"/>
      <c r="B787" s="5"/>
      <c r="C787" s="5"/>
      <c r="D787" s="6"/>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row>
    <row r="788">
      <c r="A788" s="5"/>
      <c r="B788" s="5"/>
      <c r="C788" s="5"/>
      <c r="D788" s="6"/>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row>
    <row r="789">
      <c r="A789" s="5"/>
      <c r="B789" s="5"/>
      <c r="C789" s="5"/>
      <c r="D789" s="6"/>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row>
    <row r="790">
      <c r="A790" s="5"/>
      <c r="B790" s="5"/>
      <c r="C790" s="5"/>
      <c r="D790" s="6"/>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row>
    <row r="791">
      <c r="A791" s="5"/>
      <c r="B791" s="5"/>
      <c r="C791" s="5"/>
      <c r="D791" s="6"/>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row>
    <row r="792">
      <c r="A792" s="5"/>
      <c r="B792" s="5"/>
      <c r="C792" s="5"/>
      <c r="D792" s="6"/>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row>
    <row r="793">
      <c r="A793" s="5"/>
      <c r="B793" s="5"/>
      <c r="C793" s="5"/>
      <c r="D793" s="6"/>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row>
    <row r="794">
      <c r="A794" s="5"/>
      <c r="B794" s="5"/>
      <c r="C794" s="5"/>
      <c r="D794" s="6"/>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row>
    <row r="795">
      <c r="A795" s="5"/>
      <c r="B795" s="5"/>
      <c r="C795" s="5"/>
      <c r="D795" s="6"/>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row>
    <row r="796">
      <c r="A796" s="5"/>
      <c r="B796" s="5"/>
      <c r="C796" s="5"/>
      <c r="D796" s="6"/>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row>
    <row r="797">
      <c r="A797" s="5"/>
      <c r="B797" s="5"/>
      <c r="C797" s="5"/>
      <c r="D797" s="6"/>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row>
    <row r="798">
      <c r="A798" s="5"/>
      <c r="B798" s="5"/>
      <c r="C798" s="5"/>
      <c r="D798" s="6"/>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row>
    <row r="799">
      <c r="A799" s="5"/>
      <c r="B799" s="5"/>
      <c r="C799" s="5"/>
      <c r="D799" s="6"/>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row>
    <row r="800">
      <c r="A800" s="5"/>
      <c r="B800" s="5"/>
      <c r="C800" s="5"/>
      <c r="D800" s="6"/>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row>
    <row r="801">
      <c r="A801" s="5"/>
      <c r="B801" s="5"/>
      <c r="C801" s="5"/>
      <c r="D801" s="6"/>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row>
    <row r="802">
      <c r="A802" s="5"/>
      <c r="B802" s="5"/>
      <c r="C802" s="5"/>
      <c r="D802" s="6"/>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row>
    <row r="803">
      <c r="A803" s="5"/>
      <c r="B803" s="5"/>
      <c r="C803" s="5"/>
      <c r="D803" s="6"/>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row>
    <row r="804">
      <c r="A804" s="5"/>
      <c r="B804" s="5"/>
      <c r="C804" s="5"/>
      <c r="D804" s="6"/>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row>
    <row r="805">
      <c r="A805" s="5"/>
      <c r="B805" s="5"/>
      <c r="C805" s="5"/>
      <c r="D805" s="6"/>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row>
    <row r="806">
      <c r="A806" s="5"/>
      <c r="B806" s="5"/>
      <c r="C806" s="5"/>
      <c r="D806" s="6"/>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row>
    <row r="807">
      <c r="A807" s="5"/>
      <c r="B807" s="5"/>
      <c r="C807" s="5"/>
      <c r="D807" s="6"/>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row>
    <row r="808">
      <c r="A808" s="5"/>
      <c r="B808" s="5"/>
      <c r="C808" s="5"/>
      <c r="D808" s="6"/>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row>
    <row r="809">
      <c r="A809" s="5"/>
      <c r="B809" s="5"/>
      <c r="C809" s="5"/>
      <c r="D809" s="6"/>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row>
    <row r="810">
      <c r="A810" s="5"/>
      <c r="B810" s="5"/>
      <c r="C810" s="5"/>
      <c r="D810" s="6"/>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row>
    <row r="811">
      <c r="A811" s="5"/>
      <c r="B811" s="5"/>
      <c r="C811" s="5"/>
      <c r="D811" s="6"/>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row>
    <row r="812">
      <c r="A812" s="5"/>
      <c r="B812" s="5"/>
      <c r="C812" s="5"/>
      <c r="D812" s="6"/>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row>
    <row r="813">
      <c r="A813" s="5"/>
      <c r="B813" s="5"/>
      <c r="C813" s="5"/>
      <c r="D813" s="6"/>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row>
    <row r="814">
      <c r="A814" s="5"/>
      <c r="B814" s="5"/>
      <c r="C814" s="5"/>
      <c r="D814" s="6"/>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row>
    <row r="815">
      <c r="A815" s="5"/>
      <c r="B815" s="5"/>
      <c r="C815" s="5"/>
      <c r="D815" s="6"/>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row>
    <row r="816">
      <c r="A816" s="5"/>
      <c r="B816" s="5"/>
      <c r="C816" s="5"/>
      <c r="D816" s="6"/>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row>
    <row r="817">
      <c r="A817" s="5"/>
      <c r="B817" s="5"/>
      <c r="C817" s="5"/>
      <c r="D817" s="6"/>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row>
    <row r="818">
      <c r="A818" s="5"/>
      <c r="B818" s="5"/>
      <c r="C818" s="5"/>
      <c r="D818" s="6"/>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row>
    <row r="819">
      <c r="A819" s="5"/>
      <c r="B819" s="5"/>
      <c r="C819" s="5"/>
      <c r="D819" s="6"/>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row>
    <row r="820">
      <c r="A820" s="5"/>
      <c r="B820" s="5"/>
      <c r="C820" s="5"/>
      <c r="D820" s="6"/>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row>
    <row r="821">
      <c r="A821" s="5"/>
      <c r="B821" s="5"/>
      <c r="C821" s="5"/>
      <c r="D821" s="6"/>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row>
    <row r="822">
      <c r="A822" s="5"/>
      <c r="B822" s="5"/>
      <c r="C822" s="5"/>
      <c r="D822" s="6"/>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row>
    <row r="823">
      <c r="A823" s="5"/>
      <c r="B823" s="5"/>
      <c r="C823" s="5"/>
      <c r="D823" s="6"/>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row>
    <row r="824">
      <c r="A824" s="5"/>
      <c r="B824" s="5"/>
      <c r="C824" s="5"/>
      <c r="D824" s="6"/>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row>
    <row r="825">
      <c r="A825" s="5"/>
      <c r="B825" s="5"/>
      <c r="C825" s="5"/>
      <c r="D825" s="6"/>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row>
    <row r="826">
      <c r="A826" s="5"/>
      <c r="B826" s="5"/>
      <c r="C826" s="5"/>
      <c r="D826" s="6"/>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row>
    <row r="827">
      <c r="A827" s="5"/>
      <c r="B827" s="5"/>
      <c r="C827" s="5"/>
      <c r="D827" s="6"/>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row>
    <row r="828">
      <c r="A828" s="5"/>
      <c r="B828" s="5"/>
      <c r="C828" s="5"/>
      <c r="D828" s="6"/>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row>
    <row r="829">
      <c r="A829" s="5"/>
      <c r="B829" s="5"/>
      <c r="C829" s="5"/>
      <c r="D829" s="6"/>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row>
    <row r="830">
      <c r="A830" s="5"/>
      <c r="B830" s="5"/>
      <c r="C830" s="5"/>
      <c r="D830" s="6"/>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row>
    <row r="831">
      <c r="A831" s="5"/>
      <c r="B831" s="5"/>
      <c r="C831" s="5"/>
      <c r="D831" s="6"/>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row>
    <row r="832">
      <c r="A832" s="5"/>
      <c r="B832" s="5"/>
      <c r="C832" s="5"/>
      <c r="D832" s="6"/>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row>
    <row r="833">
      <c r="A833" s="5"/>
      <c r="B833" s="5"/>
      <c r="C833" s="5"/>
      <c r="D833" s="6"/>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row>
    <row r="834">
      <c r="A834" s="5"/>
      <c r="B834" s="5"/>
      <c r="C834" s="5"/>
      <c r="D834" s="6"/>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row>
    <row r="835">
      <c r="A835" s="5"/>
      <c r="B835" s="5"/>
      <c r="C835" s="5"/>
      <c r="D835" s="6"/>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row>
    <row r="836">
      <c r="A836" s="5"/>
      <c r="B836" s="5"/>
      <c r="C836" s="5"/>
      <c r="D836" s="6"/>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row>
    <row r="837">
      <c r="A837" s="5"/>
      <c r="B837" s="5"/>
      <c r="C837" s="5"/>
      <c r="D837" s="6"/>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row>
    <row r="838">
      <c r="A838" s="5"/>
      <c r="B838" s="5"/>
      <c r="C838" s="5"/>
      <c r="D838" s="6"/>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row>
    <row r="839">
      <c r="A839" s="5"/>
      <c r="B839" s="5"/>
      <c r="C839" s="5"/>
      <c r="D839" s="6"/>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row>
    <row r="840">
      <c r="A840" s="5"/>
      <c r="B840" s="5"/>
      <c r="C840" s="5"/>
      <c r="D840" s="6"/>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row>
    <row r="841">
      <c r="A841" s="5"/>
      <c r="B841" s="5"/>
      <c r="C841" s="5"/>
      <c r="D841" s="6"/>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row>
    <row r="842">
      <c r="A842" s="5"/>
      <c r="B842" s="5"/>
      <c r="C842" s="5"/>
      <c r="D842" s="6"/>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row>
    <row r="843">
      <c r="A843" s="5"/>
      <c r="B843" s="5"/>
      <c r="C843" s="5"/>
      <c r="D843" s="6"/>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row>
    <row r="844">
      <c r="A844" s="5"/>
      <c r="B844" s="5"/>
      <c r="C844" s="5"/>
      <c r="D844" s="6"/>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row>
    <row r="845">
      <c r="A845" s="5"/>
      <c r="B845" s="5"/>
      <c r="C845" s="5"/>
      <c r="D845" s="6"/>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row>
    <row r="846">
      <c r="A846" s="5"/>
      <c r="B846" s="5"/>
      <c r="C846" s="5"/>
      <c r="D846" s="6"/>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row>
    <row r="847">
      <c r="A847" s="5"/>
      <c r="B847" s="5"/>
      <c r="C847" s="5"/>
      <c r="D847" s="6"/>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row>
    <row r="848">
      <c r="A848" s="5"/>
      <c r="B848" s="5"/>
      <c r="C848" s="5"/>
      <c r="D848" s="6"/>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row>
    <row r="849">
      <c r="A849" s="5"/>
      <c r="B849" s="5"/>
      <c r="C849" s="5"/>
      <c r="D849" s="6"/>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row>
    <row r="850">
      <c r="A850" s="5"/>
      <c r="B850" s="5"/>
      <c r="C850" s="5"/>
      <c r="D850" s="6"/>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row>
    <row r="851">
      <c r="A851" s="5"/>
      <c r="B851" s="5"/>
      <c r="C851" s="5"/>
      <c r="D851" s="6"/>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row>
    <row r="852">
      <c r="A852" s="5"/>
      <c r="B852" s="5"/>
      <c r="C852" s="5"/>
      <c r="D852" s="6"/>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row>
    <row r="853">
      <c r="A853" s="5"/>
      <c r="B853" s="5"/>
      <c r="C853" s="5"/>
      <c r="D853" s="6"/>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row>
    <row r="854">
      <c r="A854" s="5"/>
      <c r="B854" s="5"/>
      <c r="C854" s="5"/>
      <c r="D854" s="6"/>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row>
    <row r="855">
      <c r="A855" s="5"/>
      <c r="B855" s="5"/>
      <c r="C855" s="5"/>
      <c r="D855" s="6"/>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row>
    <row r="856">
      <c r="A856" s="5"/>
      <c r="B856" s="5"/>
      <c r="C856" s="5"/>
      <c r="D856" s="6"/>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row>
    <row r="857">
      <c r="A857" s="5"/>
      <c r="B857" s="5"/>
      <c r="C857" s="5"/>
      <c r="D857" s="6"/>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row>
    <row r="858">
      <c r="A858" s="5"/>
      <c r="B858" s="5"/>
      <c r="C858" s="5"/>
      <c r="D858" s="6"/>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row>
    <row r="859">
      <c r="A859" s="5"/>
      <c r="B859" s="5"/>
      <c r="C859" s="5"/>
      <c r="D859" s="6"/>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row>
    <row r="860">
      <c r="A860" s="5"/>
      <c r="B860" s="5"/>
      <c r="C860" s="5"/>
      <c r="D860" s="6"/>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row>
    <row r="861">
      <c r="A861" s="5"/>
      <c r="B861" s="5"/>
      <c r="C861" s="5"/>
      <c r="D861" s="6"/>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row>
    <row r="862">
      <c r="A862" s="5"/>
      <c r="B862" s="5"/>
      <c r="C862" s="5"/>
      <c r="D862" s="6"/>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row>
    <row r="863">
      <c r="A863" s="5"/>
      <c r="B863" s="5"/>
      <c r="C863" s="5"/>
      <c r="D863" s="6"/>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row>
    <row r="864">
      <c r="A864" s="5"/>
      <c r="B864" s="5"/>
      <c r="C864" s="5"/>
      <c r="D864" s="6"/>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row>
    <row r="865">
      <c r="A865" s="5"/>
      <c r="B865" s="5"/>
      <c r="C865" s="5"/>
      <c r="D865" s="6"/>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row>
    <row r="866">
      <c r="A866" s="5"/>
      <c r="B866" s="5"/>
      <c r="C866" s="5"/>
      <c r="D866" s="6"/>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row>
    <row r="867">
      <c r="A867" s="5"/>
      <c r="B867" s="5"/>
      <c r="C867" s="5"/>
      <c r="D867" s="6"/>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row>
    <row r="868">
      <c r="A868" s="5"/>
      <c r="B868" s="5"/>
      <c r="C868" s="5"/>
      <c r="D868" s="6"/>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row>
    <row r="869">
      <c r="A869" s="5"/>
      <c r="B869" s="5"/>
      <c r="C869" s="5"/>
      <c r="D869" s="6"/>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row>
    <row r="870">
      <c r="A870" s="5"/>
      <c r="B870" s="5"/>
      <c r="C870" s="5"/>
      <c r="D870" s="6"/>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row>
    <row r="871">
      <c r="A871" s="5"/>
      <c r="B871" s="5"/>
      <c r="C871" s="5"/>
      <c r="D871" s="6"/>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row>
    <row r="872">
      <c r="A872" s="5"/>
      <c r="B872" s="5"/>
      <c r="C872" s="5"/>
      <c r="D872" s="6"/>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row>
    <row r="873">
      <c r="A873" s="5"/>
      <c r="B873" s="5"/>
      <c r="C873" s="5"/>
      <c r="D873" s="6"/>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row>
    <row r="874">
      <c r="A874" s="5"/>
      <c r="B874" s="5"/>
      <c r="C874" s="5"/>
      <c r="D874" s="6"/>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row>
    <row r="875">
      <c r="A875" s="5"/>
      <c r="B875" s="5"/>
      <c r="C875" s="5"/>
      <c r="D875" s="6"/>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row>
    <row r="876">
      <c r="A876" s="5"/>
      <c r="B876" s="5"/>
      <c r="C876" s="5"/>
      <c r="D876" s="6"/>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row>
    <row r="877">
      <c r="A877" s="5"/>
      <c r="B877" s="5"/>
      <c r="C877" s="5"/>
      <c r="D877" s="6"/>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row>
    <row r="878">
      <c r="A878" s="5"/>
      <c r="B878" s="5"/>
      <c r="C878" s="5"/>
      <c r="D878" s="6"/>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row>
    <row r="879">
      <c r="A879" s="5"/>
      <c r="B879" s="5"/>
      <c r="C879" s="5"/>
      <c r="D879" s="6"/>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row>
    <row r="880">
      <c r="A880" s="5"/>
      <c r="B880" s="5"/>
      <c r="C880" s="5"/>
      <c r="D880" s="6"/>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row>
    <row r="881">
      <c r="A881" s="5"/>
      <c r="B881" s="5"/>
      <c r="C881" s="5"/>
      <c r="D881" s="6"/>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row>
    <row r="882">
      <c r="A882" s="5"/>
      <c r="B882" s="5"/>
      <c r="C882" s="5"/>
      <c r="D882" s="6"/>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row>
    <row r="883">
      <c r="A883" s="5"/>
      <c r="B883" s="5"/>
      <c r="C883" s="5"/>
      <c r="D883" s="6"/>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row>
    <row r="884">
      <c r="A884" s="5"/>
      <c r="B884" s="5"/>
      <c r="C884" s="5"/>
      <c r="D884" s="6"/>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row>
    <row r="885">
      <c r="A885" s="5"/>
      <c r="B885" s="5"/>
      <c r="C885" s="5"/>
      <c r="D885" s="6"/>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row>
    <row r="886">
      <c r="A886" s="5"/>
      <c r="B886" s="5"/>
      <c r="C886" s="5"/>
      <c r="D886" s="6"/>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row>
    <row r="887">
      <c r="A887" s="5"/>
      <c r="B887" s="5"/>
      <c r="C887" s="5"/>
      <c r="D887" s="6"/>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row>
    <row r="888">
      <c r="A888" s="5"/>
      <c r="B888" s="5"/>
      <c r="C888" s="5"/>
      <c r="D888" s="6"/>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row>
    <row r="889">
      <c r="A889" s="5"/>
      <c r="B889" s="5"/>
      <c r="C889" s="5"/>
      <c r="D889" s="6"/>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row>
    <row r="890">
      <c r="A890" s="5"/>
      <c r="B890" s="5"/>
      <c r="C890" s="5"/>
      <c r="D890" s="6"/>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row>
    <row r="891">
      <c r="A891" s="5"/>
      <c r="B891" s="5"/>
      <c r="C891" s="5"/>
      <c r="D891" s="6"/>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row>
    <row r="892">
      <c r="A892" s="5"/>
      <c r="B892" s="5"/>
      <c r="C892" s="5"/>
      <c r="D892" s="6"/>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row>
    <row r="893">
      <c r="A893" s="5"/>
      <c r="B893" s="5"/>
      <c r="C893" s="5"/>
      <c r="D893" s="6"/>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row>
    <row r="894">
      <c r="A894" s="5"/>
      <c r="B894" s="5"/>
      <c r="C894" s="5"/>
      <c r="D894" s="6"/>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row>
    <row r="895">
      <c r="A895" s="5"/>
      <c r="B895" s="5"/>
      <c r="C895" s="5"/>
      <c r="D895" s="6"/>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row>
    <row r="896">
      <c r="A896" s="5"/>
      <c r="B896" s="5"/>
      <c r="C896" s="5"/>
      <c r="D896" s="6"/>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row>
    <row r="897">
      <c r="A897" s="5"/>
      <c r="B897" s="5"/>
      <c r="C897" s="5"/>
      <c r="D897" s="6"/>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row>
    <row r="898">
      <c r="A898" s="5"/>
      <c r="B898" s="5"/>
      <c r="C898" s="5"/>
      <c r="D898" s="6"/>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row>
    <row r="899">
      <c r="A899" s="5"/>
      <c r="B899" s="5"/>
      <c r="C899" s="5"/>
      <c r="D899" s="6"/>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row>
    <row r="900">
      <c r="A900" s="5"/>
      <c r="B900" s="5"/>
      <c r="C900" s="5"/>
      <c r="D900" s="6"/>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row>
    <row r="901">
      <c r="A901" s="5"/>
      <c r="B901" s="5"/>
      <c r="C901" s="5"/>
      <c r="D901" s="6"/>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row>
    <row r="902">
      <c r="A902" s="5"/>
      <c r="B902" s="5"/>
      <c r="C902" s="5"/>
      <c r="D902" s="6"/>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row>
    <row r="903">
      <c r="A903" s="5"/>
      <c r="B903" s="5"/>
      <c r="C903" s="5"/>
      <c r="D903" s="6"/>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row>
    <row r="904">
      <c r="A904" s="5"/>
      <c r="B904" s="5"/>
      <c r="C904" s="5"/>
      <c r="D904" s="6"/>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row>
    <row r="905">
      <c r="A905" s="5"/>
      <c r="B905" s="5"/>
      <c r="C905" s="5"/>
      <c r="D905" s="6"/>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row>
    <row r="906">
      <c r="A906" s="5"/>
      <c r="B906" s="5"/>
      <c r="C906" s="5"/>
      <c r="D906" s="6"/>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row>
    <row r="907">
      <c r="A907" s="5"/>
      <c r="B907" s="5"/>
      <c r="C907" s="5"/>
      <c r="D907" s="6"/>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row>
    <row r="908">
      <c r="A908" s="5"/>
      <c r="B908" s="5"/>
      <c r="C908" s="5"/>
      <c r="D908" s="6"/>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row>
    <row r="909">
      <c r="A909" s="5"/>
      <c r="B909" s="5"/>
      <c r="C909" s="5"/>
      <c r="D909" s="6"/>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row>
    <row r="910">
      <c r="A910" s="5"/>
      <c r="B910" s="5"/>
      <c r="C910" s="5"/>
      <c r="D910" s="6"/>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row>
    <row r="911">
      <c r="A911" s="5"/>
      <c r="B911" s="5"/>
      <c r="C911" s="5"/>
      <c r="D911" s="6"/>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row>
    <row r="912">
      <c r="A912" s="5"/>
      <c r="B912" s="5"/>
      <c r="C912" s="5"/>
      <c r="D912" s="6"/>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row>
    <row r="913">
      <c r="A913" s="5"/>
      <c r="B913" s="5"/>
      <c r="C913" s="5"/>
      <c r="D913" s="6"/>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row>
    <row r="914">
      <c r="A914" s="5"/>
      <c r="B914" s="5"/>
      <c r="C914" s="5"/>
      <c r="D914" s="6"/>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row>
    <row r="915">
      <c r="A915" s="5"/>
      <c r="B915" s="5"/>
      <c r="C915" s="5"/>
      <c r="D915" s="6"/>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row>
    <row r="916">
      <c r="A916" s="5"/>
      <c r="B916" s="5"/>
      <c r="C916" s="5"/>
      <c r="D916" s="6"/>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row>
    <row r="917">
      <c r="A917" s="5"/>
      <c r="B917" s="5"/>
      <c r="C917" s="5"/>
      <c r="D917" s="6"/>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row>
    <row r="918">
      <c r="A918" s="5"/>
      <c r="B918" s="5"/>
      <c r="C918" s="5"/>
      <c r="D918" s="6"/>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row>
    <row r="919">
      <c r="A919" s="5"/>
      <c r="B919" s="5"/>
      <c r="C919" s="5"/>
      <c r="D919" s="6"/>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row>
    <row r="920">
      <c r="A920" s="5"/>
      <c r="B920" s="5"/>
      <c r="C920" s="5"/>
      <c r="D920" s="6"/>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row>
    <row r="921">
      <c r="A921" s="5"/>
      <c r="B921" s="5"/>
      <c r="C921" s="5"/>
      <c r="D921" s="6"/>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row>
    <row r="922">
      <c r="A922" s="5"/>
      <c r="B922" s="5"/>
      <c r="C922" s="5"/>
      <c r="D922" s="6"/>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row>
    <row r="923">
      <c r="A923" s="5"/>
      <c r="B923" s="5"/>
      <c r="C923" s="5"/>
      <c r="D923" s="6"/>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row>
    <row r="924">
      <c r="A924" s="5"/>
      <c r="B924" s="5"/>
      <c r="C924" s="5"/>
      <c r="D924" s="6"/>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row>
    <row r="925">
      <c r="A925" s="5"/>
      <c r="B925" s="5"/>
      <c r="C925" s="5"/>
      <c r="D925" s="6"/>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row>
    <row r="926">
      <c r="A926" s="5"/>
      <c r="B926" s="5"/>
      <c r="C926" s="5"/>
      <c r="D926" s="6"/>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row>
    <row r="927">
      <c r="A927" s="5"/>
      <c r="B927" s="5"/>
      <c r="C927" s="5"/>
      <c r="D927" s="6"/>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row>
    <row r="928">
      <c r="A928" s="5"/>
      <c r="B928" s="5"/>
      <c r="C928" s="5"/>
      <c r="D928" s="6"/>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row>
    <row r="929">
      <c r="A929" s="5"/>
      <c r="B929" s="5"/>
      <c r="C929" s="5"/>
      <c r="D929" s="6"/>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row>
    <row r="930">
      <c r="A930" s="5"/>
      <c r="B930" s="5"/>
      <c r="C930" s="5"/>
      <c r="D930" s="6"/>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row>
    <row r="931">
      <c r="A931" s="5"/>
      <c r="B931" s="5"/>
      <c r="C931" s="5"/>
      <c r="D931" s="6"/>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row>
    <row r="932">
      <c r="A932" s="5"/>
      <c r="B932" s="5"/>
      <c r="C932" s="5"/>
      <c r="D932" s="6"/>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row>
    <row r="933">
      <c r="A933" s="5"/>
      <c r="B933" s="5"/>
      <c r="C933" s="5"/>
      <c r="D933" s="6"/>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row>
    <row r="934">
      <c r="A934" s="5"/>
      <c r="B934" s="5"/>
      <c r="C934" s="5"/>
      <c r="D934" s="6"/>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row>
    <row r="935">
      <c r="A935" s="5"/>
      <c r="B935" s="5"/>
      <c r="C935" s="5"/>
      <c r="D935" s="6"/>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row>
    <row r="936">
      <c r="A936" s="5"/>
      <c r="B936" s="5"/>
      <c r="C936" s="5"/>
      <c r="D936" s="6"/>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row>
    <row r="937">
      <c r="A937" s="5"/>
      <c r="B937" s="5"/>
      <c r="C937" s="5"/>
      <c r="D937" s="6"/>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row>
    <row r="938">
      <c r="A938" s="5"/>
      <c r="B938" s="5"/>
      <c r="C938" s="5"/>
      <c r="D938" s="6"/>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row>
    <row r="939">
      <c r="A939" s="5"/>
      <c r="B939" s="5"/>
      <c r="C939" s="5"/>
      <c r="D939" s="6"/>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row>
    <row r="940">
      <c r="A940" s="5"/>
      <c r="B940" s="5"/>
      <c r="C940" s="5"/>
      <c r="D940" s="6"/>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row>
    <row r="941">
      <c r="A941" s="5"/>
      <c r="B941" s="5"/>
      <c r="C941" s="5"/>
      <c r="D941" s="6"/>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row>
    <row r="942">
      <c r="A942" s="5"/>
      <c r="B942" s="5"/>
      <c r="C942" s="5"/>
      <c r="D942" s="6"/>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row>
    <row r="943">
      <c r="A943" s="5"/>
      <c r="B943" s="5"/>
      <c r="C943" s="5"/>
      <c r="D943" s="6"/>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row>
    <row r="944">
      <c r="A944" s="5"/>
      <c r="B944" s="5"/>
      <c r="C944" s="5"/>
      <c r="D944" s="6"/>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row>
    <row r="945">
      <c r="A945" s="5"/>
      <c r="B945" s="5"/>
      <c r="C945" s="5"/>
      <c r="D945" s="6"/>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row>
    <row r="946">
      <c r="A946" s="5"/>
      <c r="B946" s="5"/>
      <c r="C946" s="5"/>
      <c r="D946" s="6"/>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row>
    <row r="947">
      <c r="A947" s="5"/>
      <c r="B947" s="5"/>
      <c r="C947" s="5"/>
      <c r="D947" s="6"/>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row>
    <row r="948">
      <c r="A948" s="5"/>
      <c r="B948" s="5"/>
      <c r="C948" s="5"/>
      <c r="D948" s="6"/>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row>
    <row r="949">
      <c r="A949" s="5"/>
      <c r="B949" s="5"/>
      <c r="C949" s="5"/>
      <c r="D949" s="6"/>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row>
    <row r="950">
      <c r="A950" s="5"/>
      <c r="B950" s="5"/>
      <c r="C950" s="5"/>
      <c r="D950" s="6"/>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row>
    <row r="951">
      <c r="A951" s="5"/>
      <c r="B951" s="5"/>
      <c r="C951" s="5"/>
      <c r="D951" s="6"/>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row>
    <row r="952">
      <c r="A952" s="5"/>
      <c r="B952" s="5"/>
      <c r="C952" s="5"/>
      <c r="D952" s="6"/>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row>
    <row r="953">
      <c r="A953" s="5"/>
      <c r="B953" s="5"/>
      <c r="C953" s="5"/>
      <c r="D953" s="6"/>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row>
    <row r="954">
      <c r="A954" s="5"/>
      <c r="B954" s="5"/>
      <c r="C954" s="5"/>
      <c r="D954" s="6"/>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row>
    <row r="955">
      <c r="A955" s="5"/>
      <c r="B955" s="5"/>
      <c r="C955" s="5"/>
      <c r="D955" s="6"/>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row>
    <row r="956">
      <c r="A956" s="5"/>
      <c r="B956" s="5"/>
      <c r="C956" s="5"/>
      <c r="D956" s="6"/>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row>
    <row r="957">
      <c r="A957" s="5"/>
      <c r="B957" s="5"/>
      <c r="C957" s="5"/>
      <c r="D957" s="6"/>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row>
    <row r="958">
      <c r="A958" s="5"/>
      <c r="B958" s="5"/>
      <c r="C958" s="5"/>
      <c r="D958" s="6"/>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row>
    <row r="959">
      <c r="A959" s="5"/>
      <c r="B959" s="5"/>
      <c r="C959" s="5"/>
      <c r="D959" s="6"/>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row>
    <row r="960">
      <c r="A960" s="5"/>
      <c r="B960" s="5"/>
      <c r="C960" s="5"/>
      <c r="D960" s="6"/>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row>
    <row r="961">
      <c r="A961" s="5"/>
      <c r="B961" s="5"/>
      <c r="C961" s="5"/>
      <c r="D961" s="6"/>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row>
    <row r="962">
      <c r="A962" s="5"/>
      <c r="B962" s="5"/>
      <c r="C962" s="5"/>
      <c r="D962" s="6"/>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row>
    <row r="963">
      <c r="A963" s="5"/>
      <c r="B963" s="5"/>
      <c r="C963" s="5"/>
      <c r="D963" s="6"/>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row>
    <row r="964">
      <c r="A964" s="5"/>
      <c r="B964" s="5"/>
      <c r="C964" s="5"/>
      <c r="D964" s="6"/>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row>
    <row r="965">
      <c r="A965" s="5"/>
      <c r="B965" s="5"/>
      <c r="C965" s="5"/>
      <c r="D965" s="6"/>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row>
    <row r="966">
      <c r="A966" s="5"/>
      <c r="B966" s="5"/>
      <c r="C966" s="5"/>
      <c r="D966" s="6"/>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row>
    <row r="967">
      <c r="A967" s="5"/>
      <c r="B967" s="5"/>
      <c r="C967" s="5"/>
      <c r="D967" s="6"/>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row>
    <row r="968">
      <c r="A968" s="5"/>
      <c r="B968" s="5"/>
      <c r="C968" s="5"/>
      <c r="D968" s="6"/>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row>
    <row r="969">
      <c r="A969" s="5"/>
      <c r="B969" s="5"/>
      <c r="C969" s="5"/>
      <c r="D969" s="6"/>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row>
    <row r="970">
      <c r="A970" s="5"/>
      <c r="B970" s="5"/>
      <c r="C970" s="5"/>
      <c r="D970" s="6"/>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row>
    <row r="971">
      <c r="A971" s="5"/>
      <c r="B971" s="5"/>
      <c r="C971" s="5"/>
      <c r="D971" s="6"/>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row>
    <row r="972">
      <c r="A972" s="5"/>
      <c r="B972" s="5"/>
      <c r="C972" s="5"/>
      <c r="D972" s="6"/>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row>
    <row r="973">
      <c r="A973" s="5"/>
      <c r="B973" s="5"/>
      <c r="C973" s="5"/>
      <c r="D973" s="6"/>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row>
    <row r="974">
      <c r="A974" s="5"/>
      <c r="B974" s="5"/>
      <c r="C974" s="5"/>
      <c r="D974" s="6"/>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row>
    <row r="975">
      <c r="A975" s="5"/>
      <c r="B975" s="5"/>
      <c r="C975" s="5"/>
      <c r="D975" s="6"/>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row>
    <row r="976">
      <c r="A976" s="5"/>
      <c r="B976" s="5"/>
      <c r="C976" s="5"/>
      <c r="D976" s="6"/>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row>
    <row r="977">
      <c r="A977" s="5"/>
      <c r="B977" s="5"/>
      <c r="C977" s="5"/>
      <c r="D977" s="6"/>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row>
    <row r="978">
      <c r="A978" s="5"/>
      <c r="B978" s="5"/>
      <c r="C978" s="5"/>
      <c r="D978" s="6"/>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row>
    <row r="979">
      <c r="A979" s="5"/>
      <c r="B979" s="5"/>
      <c r="C979" s="5"/>
      <c r="D979" s="6"/>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row>
    <row r="980">
      <c r="A980" s="5"/>
      <c r="B980" s="5"/>
      <c r="C980" s="5"/>
      <c r="D980" s="6"/>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row>
    <row r="981">
      <c r="A981" s="5"/>
      <c r="B981" s="5"/>
      <c r="C981" s="5"/>
      <c r="D981" s="6"/>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row>
    <row r="982">
      <c r="A982" s="5"/>
      <c r="B982" s="5"/>
      <c r="C982" s="5"/>
      <c r="D982" s="6"/>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row>
    <row r="983">
      <c r="A983" s="5"/>
      <c r="B983" s="5"/>
      <c r="C983" s="5"/>
      <c r="D983" s="6"/>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row>
    <row r="984">
      <c r="A984" s="5"/>
      <c r="B984" s="5"/>
      <c r="C984" s="5"/>
      <c r="D984" s="6"/>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row>
    <row r="985">
      <c r="A985" s="5"/>
      <c r="B985" s="5"/>
      <c r="C985" s="5"/>
      <c r="D985" s="6"/>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row>
    <row r="986">
      <c r="A986" s="5"/>
      <c r="B986" s="5"/>
      <c r="C986" s="5"/>
      <c r="D986" s="6"/>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row>
    <row r="987">
      <c r="A987" s="5"/>
      <c r="B987" s="5"/>
      <c r="C987" s="5"/>
      <c r="D987" s="6"/>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row>
    <row r="988">
      <c r="A988" s="5"/>
      <c r="B988" s="5"/>
      <c r="C988" s="5"/>
      <c r="D988" s="6"/>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row>
    <row r="989">
      <c r="A989" s="5"/>
      <c r="B989" s="5"/>
      <c r="C989" s="5"/>
      <c r="D989" s="6"/>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7.29"/>
    <col customWidth="1" min="2" max="2" width="22.71"/>
    <col customWidth="1" min="3" max="3" width="25.71"/>
    <col customWidth="1" min="4" max="4" width="22.71"/>
    <col customWidth="1" min="5" max="5" width="15.57"/>
    <col customWidth="1" min="6" max="6" width="47.86"/>
    <col customWidth="1" min="7" max="8" width="17.57"/>
    <col customWidth="1" min="9" max="10" width="19.14"/>
    <col customWidth="1" min="11" max="11" width="34.29"/>
    <col customWidth="1" min="12" max="12" width="17.14"/>
    <col customWidth="1" min="13" max="13" width="13.43"/>
    <col customWidth="1" min="14" max="16" width="12.14"/>
    <col customWidth="1" min="17" max="19" width="15.14"/>
    <col customWidth="1" min="21" max="21" width="54.57"/>
    <col customWidth="1" min="22" max="23" width="15.14"/>
  </cols>
  <sheetData>
    <row r="1">
      <c r="A1" s="119" t="s">
        <v>23</v>
      </c>
      <c r="B1" s="119" t="s">
        <v>24</v>
      </c>
      <c r="C1" s="120" t="s">
        <v>25</v>
      </c>
      <c r="D1" s="120" t="s">
        <v>369</v>
      </c>
      <c r="E1" s="121" t="s">
        <v>26</v>
      </c>
      <c r="F1" s="121" t="s">
        <v>370</v>
      </c>
      <c r="G1" s="120" t="s">
        <v>371</v>
      </c>
      <c r="H1" s="120" t="s">
        <v>372</v>
      </c>
      <c r="I1" s="122" t="s">
        <v>373</v>
      </c>
      <c r="J1" s="122" t="s">
        <v>374</v>
      </c>
      <c r="K1" s="122" t="s">
        <v>375</v>
      </c>
      <c r="L1" s="122" t="s">
        <v>376</v>
      </c>
      <c r="M1" s="123" t="s">
        <v>29</v>
      </c>
      <c r="N1" s="122" t="s">
        <v>377</v>
      </c>
      <c r="O1" s="122" t="s">
        <v>378</v>
      </c>
      <c r="P1" s="122" t="s">
        <v>379</v>
      </c>
      <c r="Q1" s="124" t="s">
        <v>380</v>
      </c>
      <c r="R1" s="109" t="s">
        <v>30</v>
      </c>
      <c r="S1" s="109" t="s">
        <v>31</v>
      </c>
      <c r="T1" s="109" t="s">
        <v>381</v>
      </c>
      <c r="U1" s="125" t="s">
        <v>382</v>
      </c>
      <c r="V1" s="125" t="s">
        <v>383</v>
      </c>
      <c r="W1" s="125" t="s">
        <v>384</v>
      </c>
    </row>
    <row r="2">
      <c r="A2" s="126"/>
      <c r="B2" s="127"/>
      <c r="C2" s="128"/>
      <c r="D2" s="128"/>
      <c r="E2" s="129"/>
      <c r="F2" s="129"/>
      <c r="G2" s="128"/>
      <c r="H2" s="128"/>
      <c r="I2" s="130"/>
      <c r="J2" s="130"/>
      <c r="K2" s="130"/>
      <c r="L2" s="130"/>
      <c r="M2" s="131"/>
      <c r="N2" s="130"/>
      <c r="O2" s="130"/>
      <c r="P2" s="130"/>
      <c r="Q2" s="132"/>
      <c r="R2" s="133"/>
      <c r="S2" s="133"/>
      <c r="T2" s="133"/>
      <c r="U2" s="134"/>
      <c r="V2" s="134"/>
      <c r="W2" s="134"/>
    </row>
    <row r="3">
      <c r="A3" s="33">
        <v>1.0</v>
      </c>
      <c r="B3" s="34" t="s">
        <v>126</v>
      </c>
      <c r="C3" s="35" t="s">
        <v>127</v>
      </c>
      <c r="D3" s="19"/>
      <c r="E3" s="14" t="s">
        <v>128</v>
      </c>
      <c r="F3" s="14" t="s">
        <v>385</v>
      </c>
      <c r="G3" s="19" t="s">
        <v>386</v>
      </c>
      <c r="H3" s="19" t="s">
        <v>387</v>
      </c>
      <c r="I3" s="17">
        <v>4000.0</v>
      </c>
      <c r="J3" s="17" t="s">
        <v>388</v>
      </c>
      <c r="K3" s="22" t="s">
        <v>389</v>
      </c>
      <c r="L3" s="135" t="s">
        <v>390</v>
      </c>
      <c r="M3" s="17">
        <v>3.0</v>
      </c>
      <c r="N3" s="31"/>
      <c r="O3" s="31"/>
      <c r="P3" s="31"/>
      <c r="Q3" s="18" t="s">
        <v>123</v>
      </c>
      <c r="R3" s="24" t="s">
        <v>391</v>
      </c>
      <c r="S3" s="18" t="s">
        <v>123</v>
      </c>
      <c r="T3" s="18" t="s">
        <v>392</v>
      </c>
      <c r="U3" s="136" t="s">
        <v>393</v>
      </c>
      <c r="V3" s="137" t="s">
        <v>394</v>
      </c>
      <c r="W3" s="136"/>
    </row>
    <row r="4">
      <c r="A4" s="33">
        <v>2.0</v>
      </c>
      <c r="B4" s="34" t="s">
        <v>126</v>
      </c>
      <c r="C4" s="35" t="s">
        <v>132</v>
      </c>
      <c r="D4" s="19"/>
      <c r="E4" s="14" t="s">
        <v>128</v>
      </c>
      <c r="F4" s="14" t="s">
        <v>385</v>
      </c>
      <c r="G4" s="19" t="s">
        <v>395</v>
      </c>
      <c r="H4" s="19" t="s">
        <v>396</v>
      </c>
      <c r="I4" s="17">
        <v>4000.0</v>
      </c>
      <c r="J4" s="17" t="s">
        <v>388</v>
      </c>
      <c r="K4" s="22" t="s">
        <v>389</v>
      </c>
      <c r="L4" s="135" t="s">
        <v>390</v>
      </c>
      <c r="M4" s="17">
        <v>3.0</v>
      </c>
      <c r="N4" s="31"/>
      <c r="O4" s="31"/>
      <c r="P4" s="31"/>
      <c r="Q4" s="18" t="s">
        <v>123</v>
      </c>
      <c r="R4" s="24" t="s">
        <v>391</v>
      </c>
      <c r="S4" s="18" t="s">
        <v>123</v>
      </c>
      <c r="T4" s="18" t="s">
        <v>392</v>
      </c>
      <c r="U4" s="136" t="s">
        <v>393</v>
      </c>
      <c r="V4" s="137" t="s">
        <v>394</v>
      </c>
      <c r="W4" s="136"/>
    </row>
    <row r="5">
      <c r="A5" s="33">
        <v>3.0</v>
      </c>
      <c r="B5" s="34" t="s">
        <v>126</v>
      </c>
      <c r="C5" s="35" t="s">
        <v>135</v>
      </c>
      <c r="D5" s="19" t="s">
        <v>397</v>
      </c>
      <c r="E5" s="14" t="s">
        <v>128</v>
      </c>
      <c r="F5" s="14" t="s">
        <v>385</v>
      </c>
      <c r="G5" s="19" t="s">
        <v>398</v>
      </c>
      <c r="H5" s="19" t="s">
        <v>396</v>
      </c>
      <c r="I5" s="17">
        <v>4000.0</v>
      </c>
      <c r="J5" s="17" t="s">
        <v>388</v>
      </c>
      <c r="K5" s="22" t="s">
        <v>389</v>
      </c>
      <c r="L5" s="135" t="s">
        <v>390</v>
      </c>
      <c r="M5" s="17">
        <v>3.0</v>
      </c>
      <c r="N5" s="31"/>
      <c r="O5" s="31"/>
      <c r="P5" s="31"/>
      <c r="Q5" s="18" t="s">
        <v>123</v>
      </c>
      <c r="R5" s="24" t="s">
        <v>391</v>
      </c>
      <c r="S5" s="18" t="s">
        <v>123</v>
      </c>
      <c r="T5" s="18" t="s">
        <v>392</v>
      </c>
      <c r="U5" s="136" t="s">
        <v>393</v>
      </c>
      <c r="V5" s="137" t="s">
        <v>394</v>
      </c>
      <c r="W5" s="136"/>
    </row>
    <row r="6">
      <c r="A6" s="33">
        <v>4.0</v>
      </c>
      <c r="B6" s="34" t="s">
        <v>137</v>
      </c>
      <c r="C6" s="138"/>
      <c r="D6" s="16"/>
      <c r="E6" s="14" t="s">
        <v>128</v>
      </c>
      <c r="F6" s="14" t="s">
        <v>399</v>
      </c>
      <c r="G6" s="19" t="s">
        <v>400</v>
      </c>
      <c r="H6" s="19" t="s">
        <v>396</v>
      </c>
      <c r="I6" s="17">
        <f>average(1,1.5)*1000</f>
        <v>1250</v>
      </c>
      <c r="J6" s="17" t="s">
        <v>388</v>
      </c>
      <c r="K6" s="20" t="s">
        <v>401</v>
      </c>
      <c r="L6" s="139" t="s">
        <v>402</v>
      </c>
      <c r="M6" s="17">
        <v>2.0</v>
      </c>
      <c r="N6" s="46"/>
      <c r="O6" s="46"/>
      <c r="P6" s="46"/>
      <c r="Q6" s="18">
        <v>150.0</v>
      </c>
      <c r="R6" s="24" t="s">
        <v>403</v>
      </c>
      <c r="S6" s="18" t="s">
        <v>123</v>
      </c>
      <c r="T6" s="1" t="s">
        <v>123</v>
      </c>
      <c r="U6" s="140"/>
      <c r="V6" s="137" t="s">
        <v>404</v>
      </c>
      <c r="W6" s="140"/>
    </row>
    <row r="7">
      <c r="A7" s="33">
        <v>5.0</v>
      </c>
      <c r="B7" s="34" t="s">
        <v>142</v>
      </c>
      <c r="C7" s="141"/>
      <c r="D7" s="19" t="s">
        <v>405</v>
      </c>
      <c r="E7" s="14" t="s">
        <v>128</v>
      </c>
      <c r="F7" s="14" t="s">
        <v>406</v>
      </c>
      <c r="G7" s="19" t="s">
        <v>400</v>
      </c>
      <c r="H7" s="19" t="s">
        <v>396</v>
      </c>
      <c r="I7" s="17">
        <v>4000.0</v>
      </c>
      <c r="J7" s="17" t="s">
        <v>388</v>
      </c>
      <c r="K7" s="20" t="s">
        <v>407</v>
      </c>
      <c r="L7" s="139" t="s">
        <v>408</v>
      </c>
      <c r="M7" s="17">
        <v>2.0</v>
      </c>
      <c r="N7" s="31" t="s">
        <v>409</v>
      </c>
      <c r="O7" s="31"/>
      <c r="P7" s="31"/>
      <c r="Q7" s="18">
        <v>6.0</v>
      </c>
      <c r="R7" s="24" t="s">
        <v>410</v>
      </c>
      <c r="S7" s="18">
        <v>28.0</v>
      </c>
      <c r="T7" s="1" t="s">
        <v>123</v>
      </c>
      <c r="U7" s="136" t="s">
        <v>411</v>
      </c>
      <c r="V7" s="137" t="s">
        <v>404</v>
      </c>
      <c r="W7" s="136"/>
    </row>
    <row r="8">
      <c r="A8" s="33">
        <v>6.0</v>
      </c>
      <c r="B8" s="34" t="s">
        <v>145</v>
      </c>
      <c r="C8" s="35" t="s">
        <v>146</v>
      </c>
      <c r="D8" s="19" t="s">
        <v>412</v>
      </c>
      <c r="E8" s="53" t="s">
        <v>122</v>
      </c>
      <c r="F8" s="25" t="s">
        <v>413</v>
      </c>
      <c r="G8" s="19" t="s">
        <v>400</v>
      </c>
      <c r="H8" s="19" t="s">
        <v>396</v>
      </c>
      <c r="I8" s="17">
        <v>175.0</v>
      </c>
      <c r="J8" s="17" t="s">
        <v>414</v>
      </c>
      <c r="K8" s="22" t="s">
        <v>415</v>
      </c>
      <c r="L8" s="135" t="s">
        <v>416</v>
      </c>
      <c r="M8" s="17">
        <v>2.0</v>
      </c>
      <c r="N8" s="31"/>
      <c r="O8" s="31"/>
      <c r="P8" s="31"/>
      <c r="Q8" s="55">
        <f>4/24</f>
        <v>0.1666666667</v>
      </c>
      <c r="R8" s="24" t="s">
        <v>417</v>
      </c>
      <c r="S8" s="18">
        <v>2.0</v>
      </c>
      <c r="T8" s="1" t="s">
        <v>123</v>
      </c>
      <c r="U8" s="140"/>
      <c r="V8" s="140"/>
      <c r="W8" s="140"/>
    </row>
    <row r="9">
      <c r="A9" s="33">
        <v>7.0</v>
      </c>
      <c r="B9" s="34" t="s">
        <v>148</v>
      </c>
      <c r="C9" s="138"/>
      <c r="D9" s="16"/>
      <c r="E9" s="14" t="s">
        <v>122</v>
      </c>
      <c r="F9" s="24" t="s">
        <v>418</v>
      </c>
      <c r="G9" s="19" t="s">
        <v>400</v>
      </c>
      <c r="H9" s="19" t="s">
        <v>396</v>
      </c>
      <c r="I9" s="17">
        <v>65.0</v>
      </c>
      <c r="J9" s="17" t="s">
        <v>419</v>
      </c>
      <c r="K9" s="22" t="s">
        <v>420</v>
      </c>
      <c r="L9" s="135" t="s">
        <v>421</v>
      </c>
      <c r="M9" s="17">
        <v>3.0</v>
      </c>
      <c r="N9" s="142"/>
      <c r="O9" s="142"/>
      <c r="P9" s="142"/>
      <c r="Q9" s="18" t="s">
        <v>123</v>
      </c>
      <c r="R9" s="14" t="s">
        <v>123</v>
      </c>
      <c r="S9" s="18" t="s">
        <v>123</v>
      </c>
      <c r="T9" s="19" t="s">
        <v>422</v>
      </c>
      <c r="U9" s="140"/>
      <c r="V9" s="137" t="s">
        <v>423</v>
      </c>
      <c r="W9" s="136"/>
    </row>
    <row r="10">
      <c r="A10" s="33">
        <v>8.0</v>
      </c>
      <c r="B10" s="34" t="s">
        <v>153</v>
      </c>
      <c r="C10" s="143"/>
      <c r="D10" s="66"/>
      <c r="E10" s="14" t="s">
        <v>128</v>
      </c>
      <c r="F10" s="24" t="s">
        <v>424</v>
      </c>
      <c r="G10" s="19" t="s">
        <v>400</v>
      </c>
      <c r="H10" s="19" t="s">
        <v>396</v>
      </c>
      <c r="I10" s="17">
        <v>1300.0</v>
      </c>
      <c r="J10" s="17" t="s">
        <v>388</v>
      </c>
      <c r="K10" s="22" t="s">
        <v>425</v>
      </c>
      <c r="L10" s="135" t="s">
        <v>426</v>
      </c>
      <c r="M10" s="17">
        <v>2.0</v>
      </c>
      <c r="N10" s="31"/>
      <c r="O10" s="31"/>
      <c r="P10" s="31"/>
      <c r="Q10" s="18">
        <v>7.0</v>
      </c>
      <c r="R10" s="24" t="s">
        <v>427</v>
      </c>
      <c r="S10" s="18" t="s">
        <v>123</v>
      </c>
      <c r="T10" s="1" t="s">
        <v>123</v>
      </c>
      <c r="U10" s="140"/>
      <c r="V10" s="137" t="s">
        <v>404</v>
      </c>
      <c r="W10" s="140"/>
    </row>
    <row r="11">
      <c r="A11" s="33">
        <v>9.0</v>
      </c>
      <c r="B11" s="64" t="s">
        <v>155</v>
      </c>
      <c r="C11" s="144"/>
      <c r="D11" s="33" t="s">
        <v>428</v>
      </c>
      <c r="E11" s="14" t="s">
        <v>122</v>
      </c>
      <c r="F11" s="24" t="s">
        <v>429</v>
      </c>
      <c r="G11" s="19" t="s">
        <v>400</v>
      </c>
      <c r="H11" s="19" t="s">
        <v>396</v>
      </c>
      <c r="I11" s="17">
        <v>30.0</v>
      </c>
      <c r="J11" s="17" t="s">
        <v>419</v>
      </c>
      <c r="K11" s="22" t="s">
        <v>430</v>
      </c>
      <c r="L11" s="135" t="s">
        <v>431</v>
      </c>
      <c r="M11" s="17">
        <v>2.0</v>
      </c>
      <c r="N11" s="31" t="s">
        <v>428</v>
      </c>
      <c r="O11" s="31"/>
      <c r="P11" s="31"/>
      <c r="Q11" s="55">
        <f>3/24</f>
        <v>0.125</v>
      </c>
      <c r="R11" s="14" t="s">
        <v>432</v>
      </c>
      <c r="S11" s="18">
        <v>1.0</v>
      </c>
      <c r="T11" s="1" t="s">
        <v>123</v>
      </c>
      <c r="U11" s="136" t="s">
        <v>433</v>
      </c>
      <c r="V11" s="137" t="s">
        <v>404</v>
      </c>
      <c r="W11" s="136"/>
    </row>
    <row r="12">
      <c r="A12" s="33">
        <v>10.0</v>
      </c>
      <c r="B12" s="34" t="s">
        <v>156</v>
      </c>
      <c r="C12" s="138"/>
      <c r="D12" s="16"/>
      <c r="E12" s="14" t="s">
        <v>122</v>
      </c>
      <c r="F12" s="24" t="s">
        <v>434</v>
      </c>
      <c r="G12" s="19" t="s">
        <v>400</v>
      </c>
      <c r="H12" s="19" t="s">
        <v>396</v>
      </c>
      <c r="I12" s="17">
        <v>50.0</v>
      </c>
      <c r="J12" s="17" t="s">
        <v>419</v>
      </c>
      <c r="K12" s="22" t="s">
        <v>435</v>
      </c>
      <c r="L12" s="135" t="s">
        <v>436</v>
      </c>
      <c r="M12" s="17">
        <v>2.0</v>
      </c>
      <c r="N12" s="31"/>
      <c r="O12" s="31"/>
      <c r="P12" s="31"/>
      <c r="Q12" s="18" t="s">
        <v>123</v>
      </c>
      <c r="R12" s="14" t="s">
        <v>123</v>
      </c>
      <c r="S12" s="68">
        <f t="shared" ref="S12:S13" si="1">9*7</f>
        <v>63</v>
      </c>
      <c r="T12" s="1" t="s">
        <v>123</v>
      </c>
      <c r="U12" s="136" t="s">
        <v>437</v>
      </c>
      <c r="V12" s="137" t="s">
        <v>436</v>
      </c>
      <c r="W12" s="136"/>
    </row>
    <row r="13">
      <c r="A13" s="33">
        <v>11.0</v>
      </c>
      <c r="B13" s="34" t="s">
        <v>156</v>
      </c>
      <c r="C13" s="69" t="s">
        <v>158</v>
      </c>
      <c r="D13" s="16"/>
      <c r="E13" s="14" t="s">
        <v>122</v>
      </c>
      <c r="F13" s="24" t="s">
        <v>434</v>
      </c>
      <c r="G13" s="19" t="s">
        <v>438</v>
      </c>
      <c r="H13" s="19" t="s">
        <v>387</v>
      </c>
      <c r="I13" s="17">
        <v>50.0</v>
      </c>
      <c r="J13" s="17" t="s">
        <v>419</v>
      </c>
      <c r="K13" s="22" t="s">
        <v>435</v>
      </c>
      <c r="L13" s="135" t="s">
        <v>436</v>
      </c>
      <c r="M13" s="17">
        <v>2.0</v>
      </c>
      <c r="N13" s="31"/>
      <c r="O13" s="31"/>
      <c r="P13" s="31"/>
      <c r="Q13" s="18" t="s">
        <v>123</v>
      </c>
      <c r="R13" s="14" t="s">
        <v>123</v>
      </c>
      <c r="S13" s="68">
        <f t="shared" si="1"/>
        <v>63</v>
      </c>
      <c r="T13" s="1" t="s">
        <v>123</v>
      </c>
      <c r="U13" s="136" t="s">
        <v>437</v>
      </c>
      <c r="V13" s="137" t="s">
        <v>436</v>
      </c>
      <c r="W13" s="136"/>
    </row>
    <row r="14">
      <c r="A14" s="33">
        <v>12.0</v>
      </c>
      <c r="B14" s="34" t="s">
        <v>159</v>
      </c>
      <c r="C14" s="143"/>
      <c r="D14" s="66"/>
      <c r="E14" s="14" t="s">
        <v>128</v>
      </c>
      <c r="F14" s="24" t="s">
        <v>439</v>
      </c>
      <c r="G14" s="19" t="s">
        <v>400</v>
      </c>
      <c r="H14" s="19" t="s">
        <v>396</v>
      </c>
      <c r="I14" s="17">
        <v>4000.0</v>
      </c>
      <c r="J14" s="17" t="s">
        <v>388</v>
      </c>
      <c r="K14" s="22" t="s">
        <v>440</v>
      </c>
      <c r="L14" s="135" t="s">
        <v>441</v>
      </c>
      <c r="M14" s="17">
        <v>2.0</v>
      </c>
      <c r="N14" s="31"/>
      <c r="O14" s="31"/>
      <c r="P14" s="31"/>
      <c r="Q14" s="70">
        <v>180.0</v>
      </c>
      <c r="R14" s="24" t="s">
        <v>442</v>
      </c>
      <c r="S14" s="18" t="s">
        <v>123</v>
      </c>
      <c r="T14" s="1" t="s">
        <v>123</v>
      </c>
      <c r="U14" s="145"/>
      <c r="V14" s="137" t="s">
        <v>443</v>
      </c>
      <c r="W14" s="137" t="s">
        <v>404</v>
      </c>
    </row>
    <row r="15">
      <c r="A15" s="33">
        <v>13.0</v>
      </c>
      <c r="B15" s="34" t="s">
        <v>163</v>
      </c>
      <c r="C15" s="138"/>
      <c r="D15" s="16"/>
      <c r="E15" s="14" t="s">
        <v>128</v>
      </c>
      <c r="F15" s="24" t="s">
        <v>444</v>
      </c>
      <c r="G15" s="19" t="s">
        <v>400</v>
      </c>
      <c r="H15" s="19" t="s">
        <v>396</v>
      </c>
      <c r="I15" s="17">
        <v>2000.0</v>
      </c>
      <c r="J15" s="17" t="s">
        <v>388</v>
      </c>
      <c r="K15" s="22" t="s">
        <v>445</v>
      </c>
      <c r="L15" s="135" t="s">
        <v>446</v>
      </c>
      <c r="M15" s="17">
        <v>2.0</v>
      </c>
      <c r="N15" s="31"/>
      <c r="O15" s="31"/>
      <c r="P15" s="31"/>
      <c r="Q15" s="18">
        <v>490.0</v>
      </c>
      <c r="R15" s="14" t="s">
        <v>123</v>
      </c>
      <c r="S15" s="18" t="s">
        <v>123</v>
      </c>
      <c r="T15" s="1" t="s">
        <v>123</v>
      </c>
      <c r="U15" s="136" t="s">
        <v>447</v>
      </c>
      <c r="V15" s="137" t="s">
        <v>404</v>
      </c>
      <c r="W15" s="140"/>
    </row>
    <row r="16">
      <c r="A16" s="33">
        <v>14.0</v>
      </c>
      <c r="B16" s="75" t="s">
        <v>164</v>
      </c>
      <c r="C16" s="141"/>
      <c r="D16" s="19" t="s">
        <v>448</v>
      </c>
      <c r="E16" s="22" t="s">
        <v>122</v>
      </c>
      <c r="F16" s="31" t="s">
        <v>449</v>
      </c>
      <c r="G16" s="19" t="s">
        <v>400</v>
      </c>
      <c r="H16" s="19" t="s">
        <v>396</v>
      </c>
      <c r="I16" s="17">
        <v>14000.0</v>
      </c>
      <c r="J16" s="17" t="s">
        <v>450</v>
      </c>
      <c r="K16" s="22" t="s">
        <v>451</v>
      </c>
      <c r="L16" s="135" t="s">
        <v>452</v>
      </c>
      <c r="M16" s="17">
        <v>4.0</v>
      </c>
      <c r="N16" s="31"/>
      <c r="O16" s="31"/>
      <c r="P16" s="31"/>
      <c r="Q16" s="18">
        <v>0.5</v>
      </c>
      <c r="R16" s="14" t="s">
        <v>123</v>
      </c>
      <c r="S16" s="18">
        <v>14.0</v>
      </c>
      <c r="T16" s="1" t="s">
        <v>123</v>
      </c>
      <c r="U16" s="136" t="s">
        <v>453</v>
      </c>
      <c r="V16" s="136"/>
      <c r="W16" s="136"/>
    </row>
    <row r="17">
      <c r="A17" s="33">
        <v>15.0</v>
      </c>
      <c r="B17" s="34" t="s">
        <v>166</v>
      </c>
      <c r="C17" s="35" t="s">
        <v>167</v>
      </c>
      <c r="D17" s="19" t="s">
        <v>454</v>
      </c>
      <c r="E17" s="14" t="s">
        <v>168</v>
      </c>
      <c r="F17" s="24" t="s">
        <v>455</v>
      </c>
      <c r="G17" s="19" t="s">
        <v>456</v>
      </c>
      <c r="H17" s="19" t="s">
        <v>396</v>
      </c>
      <c r="I17" s="91">
        <f>(average(2,7))*1000000</f>
        <v>4500000</v>
      </c>
      <c r="J17" s="17" t="s">
        <v>457</v>
      </c>
      <c r="K17" s="22" t="s">
        <v>458</v>
      </c>
      <c r="L17" s="135" t="s">
        <v>459</v>
      </c>
      <c r="M17" s="17">
        <v>2.0</v>
      </c>
      <c r="N17" s="31" t="s">
        <v>456</v>
      </c>
      <c r="O17" s="142"/>
      <c r="P17" s="142"/>
      <c r="Q17" s="18" t="s">
        <v>123</v>
      </c>
      <c r="R17" s="18" t="s">
        <v>123</v>
      </c>
      <c r="S17" s="18" t="s">
        <v>123</v>
      </c>
      <c r="T17" s="1" t="s">
        <v>123</v>
      </c>
      <c r="U17" s="136" t="s">
        <v>460</v>
      </c>
      <c r="V17" s="137" t="s">
        <v>461</v>
      </c>
      <c r="W17" s="136"/>
    </row>
    <row r="18">
      <c r="A18" s="33">
        <v>16.0</v>
      </c>
      <c r="B18" s="34" t="s">
        <v>166</v>
      </c>
      <c r="C18" s="35" t="s">
        <v>172</v>
      </c>
      <c r="D18" s="19" t="s">
        <v>454</v>
      </c>
      <c r="E18" s="14" t="s">
        <v>168</v>
      </c>
      <c r="F18" s="24" t="s">
        <v>462</v>
      </c>
      <c r="G18" s="19" t="s">
        <v>463</v>
      </c>
      <c r="H18" s="19" t="s">
        <v>396</v>
      </c>
      <c r="I18" s="91">
        <f>average(1,4)*1000000</f>
        <v>2500000</v>
      </c>
      <c r="J18" s="17" t="s">
        <v>457</v>
      </c>
      <c r="K18" s="22" t="s">
        <v>458</v>
      </c>
      <c r="L18" s="135" t="s">
        <v>459</v>
      </c>
      <c r="M18" s="17">
        <v>2.0</v>
      </c>
      <c r="N18" s="31" t="s">
        <v>464</v>
      </c>
      <c r="O18" s="142"/>
      <c r="P18" s="142"/>
      <c r="Q18" s="18" t="s">
        <v>123</v>
      </c>
      <c r="R18" s="18" t="s">
        <v>123</v>
      </c>
      <c r="S18" s="18" t="s">
        <v>123</v>
      </c>
      <c r="T18" s="1" t="s">
        <v>123</v>
      </c>
      <c r="U18" s="140"/>
      <c r="V18" s="140"/>
      <c r="W18" s="140"/>
    </row>
    <row r="19">
      <c r="A19" s="33">
        <v>17.0</v>
      </c>
      <c r="B19" s="64" t="s">
        <v>175</v>
      </c>
      <c r="C19" s="141"/>
      <c r="D19" s="33" t="s">
        <v>465</v>
      </c>
      <c r="E19" s="14" t="s">
        <v>168</v>
      </c>
      <c r="F19" s="24" t="s">
        <v>466</v>
      </c>
      <c r="G19" s="33" t="s">
        <v>400</v>
      </c>
      <c r="H19" s="33" t="s">
        <v>396</v>
      </c>
      <c r="I19" s="91">
        <f>1000*1000*1000</f>
        <v>1000000000</v>
      </c>
      <c r="J19" s="17" t="s">
        <v>457</v>
      </c>
      <c r="K19" s="22" t="s">
        <v>467</v>
      </c>
      <c r="L19" s="135" t="s">
        <v>468</v>
      </c>
      <c r="M19" s="17" t="s">
        <v>123</v>
      </c>
      <c r="N19" s="31"/>
      <c r="O19" s="145"/>
      <c r="P19" s="145"/>
      <c r="Q19" s="18" t="s">
        <v>123</v>
      </c>
      <c r="R19" s="18" t="s">
        <v>123</v>
      </c>
      <c r="S19" s="18" t="s">
        <v>123</v>
      </c>
      <c r="T19" s="1" t="s">
        <v>123</v>
      </c>
      <c r="U19" s="140"/>
      <c r="V19" s="140"/>
      <c r="W19" s="140"/>
    </row>
    <row r="20">
      <c r="A20" s="33">
        <v>18.0</v>
      </c>
      <c r="B20" s="34" t="s">
        <v>182</v>
      </c>
      <c r="C20" s="141"/>
      <c r="D20" s="19" t="s">
        <v>469</v>
      </c>
      <c r="E20" s="53" t="s">
        <v>122</v>
      </c>
      <c r="F20" s="25" t="s">
        <v>470</v>
      </c>
      <c r="G20" s="33" t="s">
        <v>400</v>
      </c>
      <c r="H20" s="33" t="s">
        <v>396</v>
      </c>
      <c r="I20" s="17">
        <v>30.0</v>
      </c>
      <c r="J20" s="17" t="s">
        <v>419</v>
      </c>
      <c r="K20" s="22" t="s">
        <v>471</v>
      </c>
      <c r="L20" s="135" t="s">
        <v>472</v>
      </c>
      <c r="M20" s="17">
        <v>2.0</v>
      </c>
      <c r="N20" s="31"/>
      <c r="O20" s="31"/>
      <c r="P20" s="31"/>
      <c r="Q20" s="70">
        <v>14.0</v>
      </c>
      <c r="R20" s="14" t="s">
        <v>123</v>
      </c>
      <c r="S20" s="18">
        <v>150.0</v>
      </c>
      <c r="T20" s="1" t="s">
        <v>123</v>
      </c>
      <c r="U20" s="136" t="s">
        <v>473</v>
      </c>
      <c r="V20" s="137" t="s">
        <v>404</v>
      </c>
      <c r="W20" s="136"/>
    </row>
    <row r="21">
      <c r="A21" s="33">
        <v>19.0</v>
      </c>
      <c r="B21" s="34" t="s">
        <v>185</v>
      </c>
      <c r="C21" s="141"/>
      <c r="D21" s="19" t="s">
        <v>474</v>
      </c>
      <c r="E21" s="14" t="s">
        <v>122</v>
      </c>
      <c r="F21" s="24" t="s">
        <v>185</v>
      </c>
      <c r="G21" s="33" t="s">
        <v>400</v>
      </c>
      <c r="H21" s="33" t="s">
        <v>396</v>
      </c>
      <c r="I21" s="17">
        <v>140.0</v>
      </c>
      <c r="J21" s="17" t="s">
        <v>414</v>
      </c>
      <c r="K21" s="22" t="s">
        <v>475</v>
      </c>
      <c r="L21" s="135" t="s">
        <v>476</v>
      </c>
      <c r="M21" s="17">
        <v>3.0</v>
      </c>
      <c r="N21" s="142"/>
      <c r="O21" s="142"/>
      <c r="P21" s="142"/>
      <c r="Q21" s="18">
        <v>8.0</v>
      </c>
      <c r="R21" s="14" t="s">
        <v>123</v>
      </c>
      <c r="S21" s="70">
        <v>13.5</v>
      </c>
      <c r="T21" s="1" t="s">
        <v>123</v>
      </c>
      <c r="U21" s="136"/>
      <c r="V21" s="136"/>
      <c r="W21" s="136"/>
    </row>
    <row r="22">
      <c r="A22" s="33">
        <v>20.0</v>
      </c>
      <c r="B22" s="12" t="s">
        <v>188</v>
      </c>
      <c r="C22" s="141"/>
      <c r="D22" s="19" t="s">
        <v>477</v>
      </c>
      <c r="E22" s="14" t="s">
        <v>168</v>
      </c>
      <c r="F22" s="24" t="s">
        <v>478</v>
      </c>
      <c r="G22" s="33" t="s">
        <v>400</v>
      </c>
      <c r="H22" s="33" t="s">
        <v>396</v>
      </c>
      <c r="I22" s="91">
        <f>25*10^7</f>
        <v>250000000</v>
      </c>
      <c r="J22" s="17" t="s">
        <v>457</v>
      </c>
      <c r="K22" s="22" t="s">
        <v>479</v>
      </c>
      <c r="L22" s="135" t="s">
        <v>480</v>
      </c>
      <c r="M22" s="17" t="s">
        <v>123</v>
      </c>
      <c r="N22" s="142"/>
      <c r="O22" s="142"/>
      <c r="P22" s="142"/>
      <c r="Q22" s="18" t="s">
        <v>123</v>
      </c>
      <c r="R22" s="24" t="s">
        <v>481</v>
      </c>
      <c r="S22" s="18" t="s">
        <v>123</v>
      </c>
      <c r="T22" s="24" t="s">
        <v>481</v>
      </c>
      <c r="U22" s="146"/>
      <c r="V22" s="137" t="s">
        <v>482</v>
      </c>
      <c r="W22" s="140"/>
    </row>
    <row r="23">
      <c r="A23" s="33">
        <v>21.0</v>
      </c>
      <c r="B23" s="34" t="s">
        <v>190</v>
      </c>
      <c r="C23" s="69" t="s">
        <v>191</v>
      </c>
      <c r="D23" s="16"/>
      <c r="E23" s="14" t="s">
        <v>122</v>
      </c>
      <c r="F23" s="24" t="s">
        <v>483</v>
      </c>
      <c r="G23" s="19" t="s">
        <v>484</v>
      </c>
      <c r="H23" s="19" t="s">
        <v>396</v>
      </c>
      <c r="I23" s="91">
        <f>average(27, 32)</f>
        <v>29.5</v>
      </c>
      <c r="J23" s="17" t="s">
        <v>419</v>
      </c>
      <c r="K23" s="22" t="s">
        <v>485</v>
      </c>
      <c r="L23" s="135" t="s">
        <v>486</v>
      </c>
      <c r="M23" s="17">
        <v>2.0</v>
      </c>
      <c r="N23" s="31"/>
      <c r="O23" s="145"/>
      <c r="P23" s="31"/>
      <c r="Q23" s="18">
        <v>60.0</v>
      </c>
      <c r="R23" s="24" t="s">
        <v>487</v>
      </c>
      <c r="S23" s="18">
        <v>365.0</v>
      </c>
      <c r="T23" s="1" t="s">
        <v>123</v>
      </c>
      <c r="U23" s="136" t="s">
        <v>488</v>
      </c>
      <c r="V23" s="137" t="s">
        <v>489</v>
      </c>
      <c r="W23" s="137" t="s">
        <v>404</v>
      </c>
    </row>
    <row r="24">
      <c r="A24" s="33">
        <v>22.0</v>
      </c>
      <c r="B24" s="34" t="s">
        <v>195</v>
      </c>
      <c r="C24" s="143"/>
      <c r="D24" s="66"/>
      <c r="E24" s="53" t="s">
        <v>122</v>
      </c>
      <c r="F24" s="25" t="s">
        <v>490</v>
      </c>
      <c r="G24" s="33" t="s">
        <v>400</v>
      </c>
      <c r="H24" s="19" t="s">
        <v>396</v>
      </c>
      <c r="I24" s="17">
        <v>42.0</v>
      </c>
      <c r="J24" s="17" t="s">
        <v>419</v>
      </c>
      <c r="K24" s="22" t="s">
        <v>491</v>
      </c>
      <c r="L24" s="135" t="s">
        <v>492</v>
      </c>
      <c r="M24" s="17">
        <v>2.0</v>
      </c>
      <c r="N24" s="31"/>
      <c r="O24" s="31"/>
      <c r="P24" s="31"/>
      <c r="Q24" s="70">
        <v>170.0</v>
      </c>
      <c r="R24" s="24" t="s">
        <v>493</v>
      </c>
      <c r="S24" s="18" t="s">
        <v>123</v>
      </c>
      <c r="T24" s="1" t="s">
        <v>123</v>
      </c>
      <c r="U24" s="140"/>
      <c r="V24" s="137" t="s">
        <v>404</v>
      </c>
      <c r="W24" s="140"/>
    </row>
    <row r="25">
      <c r="A25" s="33">
        <v>23.0</v>
      </c>
      <c r="B25" s="34" t="s">
        <v>198</v>
      </c>
      <c r="C25" s="35" t="s">
        <v>199</v>
      </c>
      <c r="D25" s="19" t="s">
        <v>494</v>
      </c>
      <c r="E25" s="53" t="s">
        <v>122</v>
      </c>
      <c r="F25" s="25" t="s">
        <v>494</v>
      </c>
      <c r="G25" s="33" t="s">
        <v>400</v>
      </c>
      <c r="H25" s="19" t="s">
        <v>495</v>
      </c>
      <c r="I25" s="17">
        <v>120.0</v>
      </c>
      <c r="J25" s="17" t="s">
        <v>414</v>
      </c>
      <c r="K25" s="22" t="s">
        <v>491</v>
      </c>
      <c r="L25" s="135" t="s">
        <v>496</v>
      </c>
      <c r="M25" s="17">
        <v>3.0</v>
      </c>
      <c r="N25" s="31"/>
      <c r="O25" s="31"/>
      <c r="P25" s="31"/>
      <c r="Q25" s="18">
        <v>170.0</v>
      </c>
      <c r="R25" s="24" t="s">
        <v>497</v>
      </c>
      <c r="S25" s="18" t="s">
        <v>123</v>
      </c>
      <c r="T25" s="1" t="s">
        <v>123</v>
      </c>
      <c r="U25" s="140"/>
      <c r="V25" s="137" t="s">
        <v>404</v>
      </c>
      <c r="W25" s="140"/>
    </row>
    <row r="26">
      <c r="A26" s="33">
        <v>24.0</v>
      </c>
      <c r="B26" s="34" t="s">
        <v>202</v>
      </c>
      <c r="C26" s="35" t="s">
        <v>203</v>
      </c>
      <c r="D26" s="19" t="s">
        <v>494</v>
      </c>
      <c r="E26" s="53" t="s">
        <v>122</v>
      </c>
      <c r="F26" s="25" t="s">
        <v>494</v>
      </c>
      <c r="G26" s="33" t="s">
        <v>400</v>
      </c>
      <c r="H26" s="19" t="s">
        <v>387</v>
      </c>
      <c r="I26" s="17">
        <v>120.0</v>
      </c>
      <c r="J26" s="17" t="s">
        <v>414</v>
      </c>
      <c r="K26" s="22" t="s">
        <v>491</v>
      </c>
      <c r="L26" s="135" t="s">
        <v>496</v>
      </c>
      <c r="M26" s="17">
        <v>3.0</v>
      </c>
      <c r="N26" s="31"/>
      <c r="O26" s="31"/>
      <c r="P26" s="31"/>
      <c r="Q26" s="18">
        <v>170.0</v>
      </c>
      <c r="R26" s="24" t="s">
        <v>497</v>
      </c>
      <c r="S26" s="18" t="s">
        <v>123</v>
      </c>
      <c r="T26" s="1" t="s">
        <v>123</v>
      </c>
      <c r="U26" s="140"/>
      <c r="V26" s="137" t="s">
        <v>404</v>
      </c>
      <c r="W26" s="140"/>
    </row>
    <row r="27">
      <c r="A27" s="33">
        <v>25.0</v>
      </c>
      <c r="B27" s="34" t="s">
        <v>204</v>
      </c>
      <c r="C27" s="141"/>
      <c r="D27" s="19" t="s">
        <v>498</v>
      </c>
      <c r="E27" s="14" t="s">
        <v>122</v>
      </c>
      <c r="F27" s="14" t="s">
        <v>499</v>
      </c>
      <c r="G27" s="19" t="s">
        <v>204</v>
      </c>
      <c r="H27" s="19" t="s">
        <v>396</v>
      </c>
      <c r="I27" s="17">
        <v>100.0</v>
      </c>
      <c r="J27" s="17" t="s">
        <v>414</v>
      </c>
      <c r="K27" s="22" t="s">
        <v>500</v>
      </c>
      <c r="L27" s="135" t="s">
        <v>501</v>
      </c>
      <c r="M27" s="86">
        <v>43161.0</v>
      </c>
      <c r="N27" s="31"/>
      <c r="O27" s="145"/>
      <c r="P27" s="31"/>
      <c r="Q27" s="18">
        <v>2.0</v>
      </c>
      <c r="R27" s="24" t="s">
        <v>502</v>
      </c>
      <c r="S27" s="18">
        <v>35.0</v>
      </c>
      <c r="T27" s="1" t="s">
        <v>123</v>
      </c>
      <c r="U27" s="140"/>
      <c r="V27" s="140"/>
      <c r="W27" s="140"/>
    </row>
    <row r="28">
      <c r="A28" s="33">
        <v>26.0</v>
      </c>
      <c r="B28" s="34" t="s">
        <v>209</v>
      </c>
      <c r="C28" s="141"/>
      <c r="D28" s="19"/>
      <c r="E28" s="14" t="s">
        <v>122</v>
      </c>
      <c r="F28" s="24" t="s">
        <v>503</v>
      </c>
      <c r="G28" s="19" t="s">
        <v>209</v>
      </c>
      <c r="H28" s="19" t="s">
        <v>396</v>
      </c>
      <c r="I28" s="17">
        <f>average(50,120)</f>
        <v>85</v>
      </c>
      <c r="J28" s="17" t="s">
        <v>419</v>
      </c>
      <c r="K28" s="22" t="s">
        <v>504</v>
      </c>
      <c r="L28" s="135" t="s">
        <v>505</v>
      </c>
      <c r="M28" s="17">
        <v>2.0</v>
      </c>
      <c r="N28" s="31"/>
      <c r="O28" s="31"/>
      <c r="P28" s="31"/>
      <c r="Q28" s="18">
        <v>1.0</v>
      </c>
      <c r="R28" s="14" t="s">
        <v>123</v>
      </c>
      <c r="S28" s="18">
        <v>2.0</v>
      </c>
      <c r="T28" s="1" t="s">
        <v>123</v>
      </c>
      <c r="U28" s="140"/>
      <c r="V28" s="140"/>
      <c r="W28" s="140"/>
    </row>
    <row r="29">
      <c r="A29" s="33">
        <v>27.0</v>
      </c>
      <c r="B29" s="34" t="s">
        <v>211</v>
      </c>
      <c r="C29" s="141"/>
      <c r="D29" s="19" t="s">
        <v>506</v>
      </c>
      <c r="E29" s="53" t="s">
        <v>122</v>
      </c>
      <c r="F29" s="25" t="s">
        <v>507</v>
      </c>
      <c r="G29" s="19" t="s">
        <v>508</v>
      </c>
      <c r="H29" s="19" t="s">
        <v>396</v>
      </c>
      <c r="I29" s="17">
        <v>100.0</v>
      </c>
      <c r="J29" s="17" t="s">
        <v>414</v>
      </c>
      <c r="K29" s="22" t="s">
        <v>500</v>
      </c>
      <c r="L29" s="135" t="s">
        <v>509</v>
      </c>
      <c r="M29" s="17">
        <v>3.0</v>
      </c>
      <c r="N29" s="31"/>
      <c r="O29" s="31"/>
      <c r="P29" s="31"/>
      <c r="Q29" s="18" t="s">
        <v>123</v>
      </c>
      <c r="R29" s="14" t="s">
        <v>123</v>
      </c>
      <c r="S29" s="18" t="s">
        <v>123</v>
      </c>
      <c r="T29" s="1" t="s">
        <v>123</v>
      </c>
      <c r="U29" s="140"/>
      <c r="V29" s="140"/>
      <c r="W29" s="140"/>
    </row>
    <row r="30">
      <c r="A30" s="33">
        <v>28.0</v>
      </c>
      <c r="B30" s="34" t="s">
        <v>213</v>
      </c>
      <c r="C30" s="141"/>
      <c r="D30" s="19"/>
      <c r="E30" s="14" t="s">
        <v>122</v>
      </c>
      <c r="F30" s="25" t="s">
        <v>507</v>
      </c>
      <c r="G30" s="19" t="s">
        <v>213</v>
      </c>
      <c r="H30" s="19" t="s">
        <v>396</v>
      </c>
      <c r="I30" s="17">
        <v>100.0</v>
      </c>
      <c r="J30" s="17" t="s">
        <v>414</v>
      </c>
      <c r="K30" s="22" t="s">
        <v>500</v>
      </c>
      <c r="L30" s="135" t="s">
        <v>509</v>
      </c>
      <c r="M30" s="17">
        <v>2.0</v>
      </c>
      <c r="N30" s="31"/>
      <c r="O30" s="31"/>
      <c r="P30" s="31"/>
      <c r="Q30" s="18">
        <v>0.4</v>
      </c>
      <c r="R30" s="14" t="s">
        <v>123</v>
      </c>
      <c r="S30" s="18">
        <v>2.0</v>
      </c>
      <c r="T30" s="1" t="s">
        <v>123</v>
      </c>
      <c r="U30" s="140"/>
      <c r="V30" s="140"/>
      <c r="W30" s="140"/>
    </row>
    <row r="31">
      <c r="A31" s="33">
        <v>29.0</v>
      </c>
      <c r="B31" s="34" t="s">
        <v>215</v>
      </c>
      <c r="C31" s="35" t="s">
        <v>216</v>
      </c>
      <c r="D31" s="19" t="s">
        <v>510</v>
      </c>
      <c r="E31" s="14" t="s">
        <v>168</v>
      </c>
      <c r="F31" s="24" t="s">
        <v>511</v>
      </c>
      <c r="G31" s="19" t="s">
        <v>400</v>
      </c>
      <c r="H31" s="19" t="s">
        <v>396</v>
      </c>
      <c r="I31" s="17">
        <v>4000.0</v>
      </c>
      <c r="J31" s="17" t="s">
        <v>388</v>
      </c>
      <c r="K31" s="22" t="s">
        <v>512</v>
      </c>
      <c r="L31" s="135" t="s">
        <v>513</v>
      </c>
      <c r="M31" s="17">
        <v>2.0</v>
      </c>
      <c r="N31" s="31"/>
      <c r="O31" s="135" t="s">
        <v>513</v>
      </c>
      <c r="P31" s="31"/>
      <c r="Q31" s="18">
        <v>0.0</v>
      </c>
      <c r="R31" s="14" t="s">
        <v>123</v>
      </c>
      <c r="S31" s="18">
        <v>35.0</v>
      </c>
      <c r="T31" s="1" t="s">
        <v>123</v>
      </c>
      <c r="U31" s="136" t="s">
        <v>514</v>
      </c>
      <c r="V31" s="137" t="s">
        <v>513</v>
      </c>
      <c r="W31" s="140"/>
    </row>
    <row r="32">
      <c r="A32" s="33">
        <v>30.0</v>
      </c>
      <c r="B32" s="34" t="s">
        <v>221</v>
      </c>
      <c r="C32" s="35" t="s">
        <v>222</v>
      </c>
      <c r="D32" s="19" t="s">
        <v>510</v>
      </c>
      <c r="E32" s="14" t="s">
        <v>168</v>
      </c>
      <c r="F32" s="24" t="s">
        <v>511</v>
      </c>
      <c r="G32" s="19" t="s">
        <v>515</v>
      </c>
      <c r="H32" s="19" t="s">
        <v>387</v>
      </c>
      <c r="I32" s="17">
        <v>4000.0</v>
      </c>
      <c r="J32" s="17" t="s">
        <v>388</v>
      </c>
      <c r="K32" s="22" t="s">
        <v>512</v>
      </c>
      <c r="L32" s="135" t="s">
        <v>513</v>
      </c>
      <c r="M32" s="17">
        <v>2.0</v>
      </c>
      <c r="N32" s="31"/>
      <c r="O32" s="135" t="s">
        <v>513</v>
      </c>
      <c r="P32" s="31"/>
      <c r="Q32" s="18">
        <v>0.0</v>
      </c>
      <c r="R32" s="14" t="s">
        <v>123</v>
      </c>
      <c r="S32" s="18">
        <v>35.0</v>
      </c>
      <c r="T32" s="1" t="s">
        <v>123</v>
      </c>
      <c r="U32" s="136" t="s">
        <v>514</v>
      </c>
      <c r="V32" s="137" t="s">
        <v>513</v>
      </c>
      <c r="W32" s="140"/>
    </row>
    <row r="33">
      <c r="A33" s="33">
        <v>31.0</v>
      </c>
      <c r="B33" s="34" t="s">
        <v>225</v>
      </c>
      <c r="C33" s="141"/>
      <c r="D33" s="19" t="s">
        <v>516</v>
      </c>
      <c r="E33" s="14" t="s">
        <v>128</v>
      </c>
      <c r="F33" s="14" t="s">
        <v>517</v>
      </c>
      <c r="G33" s="19" t="s">
        <v>400</v>
      </c>
      <c r="H33" s="19" t="s">
        <v>396</v>
      </c>
      <c r="I33" s="17">
        <v>5000.0</v>
      </c>
      <c r="J33" s="17" t="s">
        <v>388</v>
      </c>
      <c r="K33" s="14" t="s">
        <v>518</v>
      </c>
      <c r="L33" s="135" t="s">
        <v>519</v>
      </c>
      <c r="M33" s="17">
        <v>2.0</v>
      </c>
      <c r="N33" s="31"/>
      <c r="O33" s="135" t="s">
        <v>520</v>
      </c>
      <c r="P33" s="31"/>
      <c r="Q33" s="18" t="s">
        <v>123</v>
      </c>
      <c r="R33" s="18" t="s">
        <v>123</v>
      </c>
      <c r="S33" s="18" t="s">
        <v>123</v>
      </c>
      <c r="T33" s="1" t="s">
        <v>123</v>
      </c>
      <c r="U33" s="140"/>
      <c r="V33" s="140"/>
      <c r="W33" s="140"/>
    </row>
    <row r="34">
      <c r="A34" s="33">
        <v>32.0</v>
      </c>
      <c r="B34" s="34" t="s">
        <v>229</v>
      </c>
      <c r="C34" s="141"/>
      <c r="D34" s="19" t="s">
        <v>521</v>
      </c>
      <c r="E34" s="14" t="s">
        <v>128</v>
      </c>
      <c r="F34" s="14" t="s">
        <v>522</v>
      </c>
      <c r="G34" s="19" t="s">
        <v>400</v>
      </c>
      <c r="H34" s="19" t="s">
        <v>396</v>
      </c>
      <c r="I34" s="17">
        <f>average(3,30)*1000</f>
        <v>16500</v>
      </c>
      <c r="J34" s="17" t="s">
        <v>450</v>
      </c>
      <c r="K34" s="22" t="s">
        <v>523</v>
      </c>
      <c r="L34" s="135" t="s">
        <v>524</v>
      </c>
      <c r="M34" s="17">
        <v>2.0</v>
      </c>
      <c r="N34" s="31"/>
      <c r="O34" s="135" t="s">
        <v>525</v>
      </c>
      <c r="P34" s="31"/>
      <c r="Q34" s="18" t="s">
        <v>123</v>
      </c>
      <c r="R34" s="14" t="s">
        <v>123</v>
      </c>
      <c r="S34" s="18">
        <v>48.0</v>
      </c>
      <c r="T34" s="1" t="s">
        <v>123</v>
      </c>
      <c r="U34" s="136" t="s">
        <v>526</v>
      </c>
      <c r="V34" s="137" t="s">
        <v>527</v>
      </c>
      <c r="W34" s="136"/>
    </row>
    <row r="35">
      <c r="A35" s="33">
        <v>33.0</v>
      </c>
      <c r="B35" s="34" t="s">
        <v>234</v>
      </c>
      <c r="C35" s="141"/>
      <c r="D35" s="19" t="s">
        <v>528</v>
      </c>
      <c r="E35" s="14" t="s">
        <v>168</v>
      </c>
      <c r="F35" s="14" t="s">
        <v>529</v>
      </c>
      <c r="G35" s="19" t="s">
        <v>400</v>
      </c>
      <c r="H35" s="19" t="s">
        <v>396</v>
      </c>
      <c r="I35" s="91">
        <f>75*1000*1000</f>
        <v>75000000</v>
      </c>
      <c r="J35" s="17" t="s">
        <v>457</v>
      </c>
      <c r="K35" s="31" t="s">
        <v>530</v>
      </c>
      <c r="L35" s="135" t="s">
        <v>531</v>
      </c>
      <c r="M35" s="17">
        <v>2.0</v>
      </c>
      <c r="N35" s="31"/>
      <c r="O35" s="135" t="s">
        <v>532</v>
      </c>
      <c r="P35" s="31"/>
      <c r="Q35" s="18" t="s">
        <v>123</v>
      </c>
      <c r="R35" s="18" t="s">
        <v>123</v>
      </c>
      <c r="S35" s="18" t="s">
        <v>123</v>
      </c>
      <c r="T35" s="1" t="s">
        <v>123</v>
      </c>
      <c r="U35" s="140"/>
      <c r="V35" s="140"/>
      <c r="W35" s="140"/>
    </row>
    <row r="36">
      <c r="A36" s="33">
        <v>34.0</v>
      </c>
      <c r="B36" s="34" t="s">
        <v>239</v>
      </c>
      <c r="C36" s="89" t="s">
        <v>240</v>
      </c>
      <c r="D36" s="66"/>
      <c r="E36" s="14" t="s">
        <v>168</v>
      </c>
      <c r="F36" s="14" t="s">
        <v>533</v>
      </c>
      <c r="G36" s="19" t="s">
        <v>534</v>
      </c>
      <c r="H36" s="19" t="s">
        <v>396</v>
      </c>
      <c r="I36" s="17">
        <f t="shared" ref="I36:I37" si="2">2*1000</f>
        <v>2000</v>
      </c>
      <c r="J36" s="17" t="s">
        <v>388</v>
      </c>
      <c r="K36" s="22" t="s">
        <v>535</v>
      </c>
      <c r="L36" s="135" t="s">
        <v>536</v>
      </c>
      <c r="M36" s="17">
        <v>3.0</v>
      </c>
      <c r="N36" s="31"/>
      <c r="O36" s="135" t="s">
        <v>537</v>
      </c>
      <c r="P36" s="31"/>
      <c r="Q36" s="18">
        <v>0.0</v>
      </c>
      <c r="R36" s="14" t="s">
        <v>123</v>
      </c>
      <c r="S36" s="18" t="s">
        <v>123</v>
      </c>
      <c r="T36" s="1" t="s">
        <v>123</v>
      </c>
      <c r="U36" s="140"/>
      <c r="V36" s="140"/>
      <c r="W36" s="140"/>
    </row>
    <row r="37">
      <c r="A37" s="33">
        <v>35.0</v>
      </c>
      <c r="B37" s="34" t="s">
        <v>239</v>
      </c>
      <c r="C37" s="89" t="s">
        <v>240</v>
      </c>
      <c r="D37" s="66"/>
      <c r="E37" s="14" t="s">
        <v>168</v>
      </c>
      <c r="F37" s="14" t="s">
        <v>533</v>
      </c>
      <c r="G37" s="19" t="s">
        <v>534</v>
      </c>
      <c r="H37" s="19" t="s">
        <v>396</v>
      </c>
      <c r="I37" s="17">
        <f t="shared" si="2"/>
        <v>2000</v>
      </c>
      <c r="J37" s="17" t="s">
        <v>388</v>
      </c>
      <c r="K37" s="22" t="s">
        <v>535</v>
      </c>
      <c r="L37" s="135" t="s">
        <v>536</v>
      </c>
      <c r="M37" s="17">
        <v>3.0</v>
      </c>
      <c r="N37" s="31"/>
      <c r="O37" s="135" t="s">
        <v>537</v>
      </c>
      <c r="P37" s="31"/>
      <c r="Q37" s="18">
        <v>0.0</v>
      </c>
      <c r="R37" s="14" t="s">
        <v>123</v>
      </c>
      <c r="S37" s="18" t="s">
        <v>123</v>
      </c>
      <c r="T37" s="1" t="s">
        <v>123</v>
      </c>
      <c r="U37" s="140"/>
      <c r="V37" s="140"/>
      <c r="W37" s="140"/>
    </row>
    <row r="38">
      <c r="A38" s="33">
        <v>36.0</v>
      </c>
      <c r="B38" s="34" t="s">
        <v>243</v>
      </c>
      <c r="C38" s="141"/>
      <c r="D38" s="19" t="s">
        <v>538</v>
      </c>
      <c r="E38" s="14" t="s">
        <v>122</v>
      </c>
      <c r="F38" s="14" t="s">
        <v>539</v>
      </c>
      <c r="G38" s="19" t="s">
        <v>400</v>
      </c>
      <c r="H38" s="19" t="s">
        <v>396</v>
      </c>
      <c r="I38" s="17">
        <v>1000.0</v>
      </c>
      <c r="J38" s="17" t="s">
        <v>388</v>
      </c>
      <c r="K38" s="22" t="s">
        <v>540</v>
      </c>
      <c r="L38" s="135" t="s">
        <v>541</v>
      </c>
      <c r="M38" s="17">
        <v>4.0</v>
      </c>
      <c r="N38" s="31"/>
      <c r="O38" s="135" t="s">
        <v>541</v>
      </c>
      <c r="P38" s="31"/>
      <c r="Q38" s="18">
        <v>4.0</v>
      </c>
      <c r="R38" s="14" t="s">
        <v>123</v>
      </c>
      <c r="S38" s="18" t="s">
        <v>123</v>
      </c>
      <c r="T38" s="1" t="s">
        <v>123</v>
      </c>
      <c r="U38" s="147" t="s">
        <v>542</v>
      </c>
      <c r="V38" s="148" t="s">
        <v>541</v>
      </c>
      <c r="W38" s="147"/>
    </row>
    <row r="39">
      <c r="A39" s="33">
        <v>37.0</v>
      </c>
      <c r="B39" s="34" t="s">
        <v>247</v>
      </c>
      <c r="C39" s="143"/>
      <c r="D39" s="66"/>
      <c r="E39" s="14" t="s">
        <v>122</v>
      </c>
      <c r="F39" s="14" t="s">
        <v>543</v>
      </c>
      <c r="G39" s="19" t="s">
        <v>400</v>
      </c>
      <c r="H39" s="19" t="s">
        <v>396</v>
      </c>
      <c r="I39" s="145">
        <f>average(300,1000)</f>
        <v>650</v>
      </c>
      <c r="J39" s="17" t="s">
        <v>414</v>
      </c>
      <c r="K39" s="22" t="s">
        <v>544</v>
      </c>
      <c r="L39" s="135" t="s">
        <v>545</v>
      </c>
      <c r="M39" s="17">
        <v>2.0</v>
      </c>
      <c r="N39" s="31"/>
      <c r="O39" s="31"/>
      <c r="P39" s="31"/>
      <c r="Q39" s="55">
        <f>2/24</f>
        <v>0.08333333333</v>
      </c>
      <c r="R39" s="14" t="s">
        <v>546</v>
      </c>
      <c r="S39" s="18" t="s">
        <v>123</v>
      </c>
      <c r="T39" s="1" t="s">
        <v>123</v>
      </c>
      <c r="U39" s="140"/>
      <c r="V39" s="140"/>
      <c r="W39" s="140"/>
    </row>
    <row r="40">
      <c r="A40" s="33">
        <v>38.0</v>
      </c>
      <c r="B40" s="34" t="s">
        <v>250</v>
      </c>
      <c r="C40" s="35" t="s">
        <v>251</v>
      </c>
      <c r="D40" s="19" t="s">
        <v>547</v>
      </c>
      <c r="E40" s="14" t="s">
        <v>128</v>
      </c>
      <c r="F40" s="14" t="s">
        <v>548</v>
      </c>
      <c r="G40" s="19" t="s">
        <v>549</v>
      </c>
      <c r="H40" s="19" t="s">
        <v>495</v>
      </c>
      <c r="I40" s="17">
        <v>7000.0</v>
      </c>
      <c r="J40" s="17" t="s">
        <v>388</v>
      </c>
      <c r="K40" s="22" t="s">
        <v>550</v>
      </c>
      <c r="L40" s="135" t="s">
        <v>551</v>
      </c>
      <c r="M40" s="17">
        <v>2.0</v>
      </c>
      <c r="N40" s="31"/>
      <c r="O40" s="135" t="s">
        <v>552</v>
      </c>
      <c r="P40" s="31"/>
      <c r="Q40" s="18" t="s">
        <v>123</v>
      </c>
      <c r="R40" s="18" t="s">
        <v>123</v>
      </c>
      <c r="S40" s="18" t="s">
        <v>123</v>
      </c>
      <c r="T40" s="1" t="s">
        <v>123</v>
      </c>
      <c r="U40" s="140"/>
      <c r="V40" s="140"/>
      <c r="W40" s="140"/>
    </row>
    <row r="41">
      <c r="A41" s="33">
        <v>39.0</v>
      </c>
      <c r="B41" s="34" t="s">
        <v>256</v>
      </c>
      <c r="C41" s="35" t="s">
        <v>257</v>
      </c>
      <c r="D41" s="19" t="s">
        <v>547</v>
      </c>
      <c r="E41" s="14" t="s">
        <v>128</v>
      </c>
      <c r="F41" s="14" t="s">
        <v>548</v>
      </c>
      <c r="G41" s="19" t="s">
        <v>549</v>
      </c>
      <c r="H41" s="19" t="s">
        <v>387</v>
      </c>
      <c r="I41" s="17">
        <v>7000.0</v>
      </c>
      <c r="J41" s="17" t="s">
        <v>388</v>
      </c>
      <c r="K41" s="22" t="s">
        <v>550</v>
      </c>
      <c r="L41" s="135" t="s">
        <v>551</v>
      </c>
      <c r="M41" s="17">
        <v>2.0</v>
      </c>
      <c r="N41" s="31"/>
      <c r="O41" s="135" t="s">
        <v>552</v>
      </c>
      <c r="P41" s="31"/>
      <c r="Q41" s="18" t="s">
        <v>123</v>
      </c>
      <c r="R41" s="18" t="s">
        <v>123</v>
      </c>
      <c r="S41" s="18" t="s">
        <v>123</v>
      </c>
      <c r="T41" s="1" t="s">
        <v>123</v>
      </c>
      <c r="U41" s="140"/>
      <c r="V41" s="140"/>
      <c r="W41" s="140"/>
    </row>
    <row r="42">
      <c r="A42" s="33">
        <v>40.0</v>
      </c>
      <c r="B42" s="34" t="s">
        <v>259</v>
      </c>
      <c r="C42" s="149"/>
      <c r="D42" s="19" t="s">
        <v>553</v>
      </c>
      <c r="E42" s="14" t="s">
        <v>122</v>
      </c>
      <c r="F42" s="14" t="s">
        <v>554</v>
      </c>
      <c r="G42" s="19" t="s">
        <v>400</v>
      </c>
      <c r="H42" s="19" t="s">
        <v>396</v>
      </c>
      <c r="I42" s="17">
        <f>average(118,136)</f>
        <v>127</v>
      </c>
      <c r="J42" s="17" t="s">
        <v>414</v>
      </c>
      <c r="K42" s="22" t="s">
        <v>555</v>
      </c>
      <c r="L42" s="135" t="s">
        <v>556</v>
      </c>
      <c r="M42" s="17">
        <v>3.0</v>
      </c>
      <c r="N42" s="31"/>
      <c r="O42" s="31"/>
      <c r="P42" s="31"/>
      <c r="Q42" s="18">
        <v>2.0</v>
      </c>
      <c r="R42" s="14" t="s">
        <v>123</v>
      </c>
      <c r="S42" s="18">
        <v>5.0</v>
      </c>
      <c r="T42" s="1" t="s">
        <v>123</v>
      </c>
      <c r="U42" s="140"/>
      <c r="V42" s="140"/>
      <c r="W42" s="140"/>
    </row>
    <row r="43">
      <c r="A43" s="33">
        <v>41.0</v>
      </c>
      <c r="B43" s="34" t="s">
        <v>264</v>
      </c>
      <c r="C43" s="144"/>
      <c r="D43" s="19" t="s">
        <v>557</v>
      </c>
      <c r="E43" s="14" t="s">
        <v>128</v>
      </c>
      <c r="F43" s="14" t="s">
        <v>558</v>
      </c>
      <c r="G43" s="19" t="s">
        <v>400</v>
      </c>
      <c r="H43" s="19" t="s">
        <v>396</v>
      </c>
      <c r="I43" s="17">
        <v>1000.0</v>
      </c>
      <c r="J43" s="17" t="s">
        <v>388</v>
      </c>
      <c r="K43" s="22" t="s">
        <v>559</v>
      </c>
      <c r="L43" s="135" t="s">
        <v>560</v>
      </c>
      <c r="M43" s="17">
        <v>2.0</v>
      </c>
      <c r="N43" s="31"/>
      <c r="O43" s="31"/>
      <c r="P43" s="31"/>
      <c r="Q43" s="18">
        <v>213.0</v>
      </c>
      <c r="R43" s="24" t="s">
        <v>561</v>
      </c>
      <c r="S43" s="18">
        <v>365.0</v>
      </c>
      <c r="T43" s="1" t="s">
        <v>123</v>
      </c>
      <c r="U43" s="140"/>
      <c r="V43" s="137" t="s">
        <v>404</v>
      </c>
      <c r="W43" s="137" t="s">
        <v>562</v>
      </c>
    </row>
    <row r="44">
      <c r="A44" s="33">
        <v>42.0</v>
      </c>
      <c r="B44" s="34" t="s">
        <v>267</v>
      </c>
      <c r="C44" s="144"/>
      <c r="D44" s="16"/>
      <c r="E44" s="14" t="s">
        <v>122</v>
      </c>
      <c r="F44" s="24" t="s">
        <v>563</v>
      </c>
      <c r="G44" s="19" t="s">
        <v>400</v>
      </c>
      <c r="H44" s="19" t="s">
        <v>396</v>
      </c>
      <c r="I44" s="17">
        <v>200.0</v>
      </c>
      <c r="J44" s="17" t="s">
        <v>414</v>
      </c>
      <c r="K44" s="22" t="s">
        <v>564</v>
      </c>
      <c r="L44" s="135" t="s">
        <v>565</v>
      </c>
      <c r="M44" s="17">
        <v>2.0</v>
      </c>
      <c r="N44" s="31"/>
      <c r="O44" s="31"/>
      <c r="P44" s="31"/>
      <c r="Q44" s="18">
        <v>6.0</v>
      </c>
      <c r="R44" s="14" t="s">
        <v>123</v>
      </c>
      <c r="S44" s="18" t="s">
        <v>123</v>
      </c>
      <c r="T44" s="1" t="s">
        <v>123</v>
      </c>
      <c r="U44" s="136" t="s">
        <v>566</v>
      </c>
      <c r="V44" s="137" t="s">
        <v>567</v>
      </c>
      <c r="W44" s="140"/>
    </row>
    <row r="45">
      <c r="A45" s="33">
        <v>43.0</v>
      </c>
      <c r="B45" s="34" t="s">
        <v>269</v>
      </c>
      <c r="C45" s="144"/>
      <c r="D45" s="150" t="s">
        <v>568</v>
      </c>
      <c r="E45" s="14" t="s">
        <v>122</v>
      </c>
      <c r="F45" s="24" t="s">
        <v>569</v>
      </c>
      <c r="G45" s="19" t="s">
        <v>400</v>
      </c>
      <c r="H45" s="19" t="s">
        <v>396</v>
      </c>
      <c r="I45" s="17">
        <f>average(26,35)</f>
        <v>30.5</v>
      </c>
      <c r="J45" s="17" t="s">
        <v>419</v>
      </c>
      <c r="K45" s="22" t="s">
        <v>570</v>
      </c>
      <c r="L45" s="135" t="s">
        <v>571</v>
      </c>
      <c r="M45" s="17">
        <v>2.0</v>
      </c>
      <c r="N45" s="31"/>
      <c r="O45" s="31"/>
      <c r="P45" s="31"/>
      <c r="Q45" s="18">
        <v>12.0</v>
      </c>
      <c r="R45" s="14" t="s">
        <v>123</v>
      </c>
      <c r="S45" s="18">
        <v>28.0</v>
      </c>
      <c r="T45" s="1" t="s">
        <v>123</v>
      </c>
      <c r="U45" s="140"/>
      <c r="V45" s="140"/>
      <c r="W45" s="140"/>
    </row>
    <row r="46">
      <c r="A46" s="33">
        <v>44.0</v>
      </c>
      <c r="B46" s="34" t="s">
        <v>271</v>
      </c>
      <c r="C46" s="97" t="s">
        <v>272</v>
      </c>
      <c r="D46" s="19" t="s">
        <v>572</v>
      </c>
      <c r="E46" s="14" t="s">
        <v>128</v>
      </c>
      <c r="F46" s="14" t="s">
        <v>573</v>
      </c>
      <c r="G46" s="19" t="s">
        <v>574</v>
      </c>
      <c r="H46" s="19" t="s">
        <v>495</v>
      </c>
      <c r="I46" s="17">
        <v>1500.0</v>
      </c>
      <c r="J46" s="17" t="s">
        <v>388</v>
      </c>
      <c r="K46" s="20" t="s">
        <v>575</v>
      </c>
      <c r="L46" s="139" t="s">
        <v>576</v>
      </c>
      <c r="M46" s="17">
        <v>3.0</v>
      </c>
      <c r="N46" s="46"/>
      <c r="O46" s="46"/>
      <c r="P46" s="46"/>
      <c r="Q46" s="70">
        <v>3.0</v>
      </c>
      <c r="R46" s="24" t="s">
        <v>577</v>
      </c>
      <c r="S46" s="18">
        <v>100.0</v>
      </c>
      <c r="T46" s="1" t="s">
        <v>123</v>
      </c>
      <c r="U46" s="136" t="s">
        <v>578</v>
      </c>
      <c r="V46" s="136"/>
      <c r="W46" s="136"/>
    </row>
    <row r="47">
      <c r="A47" s="33">
        <v>45.0</v>
      </c>
      <c r="B47" s="34" t="s">
        <v>275</v>
      </c>
      <c r="C47" s="35" t="s">
        <v>276</v>
      </c>
      <c r="D47" s="19" t="s">
        <v>572</v>
      </c>
      <c r="E47" s="14" t="s">
        <v>128</v>
      </c>
      <c r="F47" s="14" t="s">
        <v>573</v>
      </c>
      <c r="G47" s="19" t="s">
        <v>574</v>
      </c>
      <c r="H47" s="19" t="s">
        <v>387</v>
      </c>
      <c r="I47" s="17">
        <v>1500.0</v>
      </c>
      <c r="J47" s="17" t="s">
        <v>388</v>
      </c>
      <c r="K47" s="20" t="s">
        <v>575</v>
      </c>
      <c r="L47" s="139" t="s">
        <v>576</v>
      </c>
      <c r="M47" s="17">
        <v>3.0</v>
      </c>
      <c r="N47" s="46"/>
      <c r="O47" s="145"/>
      <c r="P47" s="46"/>
      <c r="Q47" s="70">
        <v>3.0</v>
      </c>
      <c r="R47" s="24" t="s">
        <v>577</v>
      </c>
      <c r="S47" s="18">
        <v>100.0</v>
      </c>
      <c r="T47" s="1" t="s">
        <v>123</v>
      </c>
      <c r="U47" s="136" t="s">
        <v>578</v>
      </c>
      <c r="V47" s="136"/>
      <c r="W47" s="136"/>
    </row>
    <row r="48">
      <c r="A48" s="33">
        <v>46.0</v>
      </c>
      <c r="B48" s="34" t="s">
        <v>275</v>
      </c>
      <c r="C48" s="35" t="s">
        <v>277</v>
      </c>
      <c r="D48" s="19" t="s">
        <v>572</v>
      </c>
      <c r="E48" s="14" t="s">
        <v>128</v>
      </c>
      <c r="F48" s="14" t="s">
        <v>573</v>
      </c>
      <c r="G48" s="19" t="s">
        <v>579</v>
      </c>
      <c r="H48" s="19" t="s">
        <v>387</v>
      </c>
      <c r="I48" s="17">
        <v>1500.0</v>
      </c>
      <c r="J48" s="17" t="s">
        <v>388</v>
      </c>
      <c r="K48" s="20" t="s">
        <v>575</v>
      </c>
      <c r="L48" s="139" t="s">
        <v>576</v>
      </c>
      <c r="M48" s="17">
        <v>3.0</v>
      </c>
      <c r="N48" s="31"/>
      <c r="O48" s="31"/>
      <c r="P48" s="31"/>
      <c r="Q48" s="18">
        <v>3.0</v>
      </c>
      <c r="R48" s="24" t="s">
        <v>577</v>
      </c>
      <c r="S48" s="18">
        <v>100.0</v>
      </c>
      <c r="T48" s="1" t="s">
        <v>123</v>
      </c>
      <c r="U48" s="136" t="s">
        <v>578</v>
      </c>
      <c r="V48" s="140"/>
      <c r="W48" s="140"/>
    </row>
    <row r="49">
      <c r="A49" s="33">
        <v>47.0</v>
      </c>
      <c r="B49" s="64" t="s">
        <v>280</v>
      </c>
      <c r="C49" s="35" t="s">
        <v>281</v>
      </c>
      <c r="D49" s="33"/>
      <c r="E49" s="19" t="s">
        <v>128</v>
      </c>
      <c r="F49" s="37" t="s">
        <v>580</v>
      </c>
      <c r="G49" s="33" t="s">
        <v>581</v>
      </c>
      <c r="H49" s="33" t="s">
        <v>396</v>
      </c>
      <c r="I49" s="17">
        <f>average(0.5,1.25)*1000</f>
        <v>875</v>
      </c>
      <c r="J49" s="17" t="s">
        <v>414</v>
      </c>
      <c r="K49" s="31" t="s">
        <v>582</v>
      </c>
      <c r="L49" s="135" t="s">
        <v>583</v>
      </c>
      <c r="M49" s="17">
        <v>2.0</v>
      </c>
      <c r="N49" s="142"/>
      <c r="O49" s="142"/>
      <c r="P49" s="142"/>
      <c r="Q49" s="18">
        <v>20.0</v>
      </c>
      <c r="R49" s="24" t="s">
        <v>584</v>
      </c>
      <c r="S49" s="18" t="s">
        <v>123</v>
      </c>
      <c r="T49" s="1" t="s">
        <v>123</v>
      </c>
      <c r="U49" s="140"/>
      <c r="V49" s="137" t="s">
        <v>404</v>
      </c>
      <c r="W49" s="140"/>
    </row>
    <row r="50">
      <c r="A50" s="33">
        <v>48.0</v>
      </c>
      <c r="B50" s="34" t="s">
        <v>283</v>
      </c>
      <c r="C50" s="69" t="s">
        <v>284</v>
      </c>
      <c r="D50" s="16"/>
      <c r="E50" s="14" t="s">
        <v>122</v>
      </c>
      <c r="F50" s="24" t="s">
        <v>585</v>
      </c>
      <c r="G50" s="19" t="s">
        <v>400</v>
      </c>
      <c r="H50" s="19" t="s">
        <v>396</v>
      </c>
      <c r="I50" s="17">
        <v>30.0</v>
      </c>
      <c r="J50" s="17" t="s">
        <v>419</v>
      </c>
      <c r="K50" s="22" t="s">
        <v>586</v>
      </c>
      <c r="L50" s="135" t="s">
        <v>587</v>
      </c>
      <c r="M50" s="17">
        <v>2.0</v>
      </c>
      <c r="N50" s="31"/>
      <c r="O50" s="31"/>
      <c r="P50" s="31"/>
      <c r="Q50" s="18">
        <v>60.0</v>
      </c>
      <c r="R50" s="24" t="s">
        <v>588</v>
      </c>
      <c r="S50" s="18" t="s">
        <v>123</v>
      </c>
      <c r="T50" s="1" t="s">
        <v>123</v>
      </c>
      <c r="U50" s="140"/>
      <c r="V50" s="137" t="s">
        <v>404</v>
      </c>
      <c r="W50" s="140"/>
    </row>
    <row r="51">
      <c r="A51" s="33">
        <v>49.0</v>
      </c>
      <c r="B51" s="34" t="s">
        <v>288</v>
      </c>
      <c r="C51" s="69" t="s">
        <v>199</v>
      </c>
      <c r="D51" s="16"/>
      <c r="E51" s="14" t="s">
        <v>122</v>
      </c>
      <c r="F51" s="24" t="s">
        <v>589</v>
      </c>
      <c r="G51" s="19" t="s">
        <v>400</v>
      </c>
      <c r="H51" s="19" t="s">
        <v>495</v>
      </c>
      <c r="I51" s="17">
        <v>180.0</v>
      </c>
      <c r="J51" s="17" t="s">
        <v>414</v>
      </c>
      <c r="K51" s="22" t="s">
        <v>590</v>
      </c>
      <c r="L51" s="135" t="s">
        <v>591</v>
      </c>
      <c r="M51" s="17">
        <v>3.0</v>
      </c>
      <c r="N51" s="31"/>
      <c r="O51" s="145"/>
      <c r="P51" s="31"/>
      <c r="Q51" s="18">
        <v>0.0</v>
      </c>
      <c r="R51" s="14" t="s">
        <v>123</v>
      </c>
      <c r="S51" s="18" t="s">
        <v>123</v>
      </c>
      <c r="T51" s="1" t="s">
        <v>123</v>
      </c>
      <c r="U51" s="136"/>
      <c r="V51" s="136"/>
      <c r="W51" s="136"/>
    </row>
    <row r="52">
      <c r="A52" s="33">
        <v>50.0</v>
      </c>
      <c r="B52" s="34" t="s">
        <v>293</v>
      </c>
      <c r="C52" s="69" t="s">
        <v>203</v>
      </c>
      <c r="D52" s="16"/>
      <c r="E52" s="14" t="s">
        <v>122</v>
      </c>
      <c r="F52" s="24" t="s">
        <v>589</v>
      </c>
      <c r="G52" s="19" t="s">
        <v>400</v>
      </c>
      <c r="H52" s="19" t="s">
        <v>387</v>
      </c>
      <c r="I52" s="17">
        <v>180.0</v>
      </c>
      <c r="J52" s="17" t="s">
        <v>414</v>
      </c>
      <c r="K52" s="22" t="s">
        <v>590</v>
      </c>
      <c r="L52" s="135" t="s">
        <v>591</v>
      </c>
      <c r="M52" s="17">
        <v>3.0</v>
      </c>
      <c r="N52" s="31"/>
      <c r="O52" s="145"/>
      <c r="P52" s="31"/>
      <c r="Q52" s="18">
        <v>0.0</v>
      </c>
      <c r="R52" s="14" t="s">
        <v>123</v>
      </c>
      <c r="S52" s="18" t="s">
        <v>123</v>
      </c>
      <c r="T52" s="1" t="s">
        <v>123</v>
      </c>
      <c r="U52" s="140"/>
      <c r="V52" s="140"/>
      <c r="W52" s="140"/>
    </row>
    <row r="53">
      <c r="A53" s="33">
        <v>51.0</v>
      </c>
      <c r="B53" s="34" t="s">
        <v>294</v>
      </c>
      <c r="C53" s="141"/>
      <c r="D53" s="19" t="s">
        <v>592</v>
      </c>
      <c r="E53" s="14" t="s">
        <v>122</v>
      </c>
      <c r="F53" s="24" t="s">
        <v>593</v>
      </c>
      <c r="G53" s="19" t="s">
        <v>400</v>
      </c>
      <c r="H53" s="19" t="s">
        <v>396</v>
      </c>
      <c r="I53" s="17">
        <v>80.0</v>
      </c>
      <c r="J53" s="17" t="s">
        <v>419</v>
      </c>
      <c r="K53" s="22" t="s">
        <v>594</v>
      </c>
      <c r="L53" s="135" t="s">
        <v>595</v>
      </c>
      <c r="M53" s="17">
        <v>2.0</v>
      </c>
      <c r="N53" s="31"/>
      <c r="O53" s="31"/>
      <c r="P53" s="31"/>
      <c r="Q53" s="18">
        <v>60.0</v>
      </c>
      <c r="R53" s="24" t="s">
        <v>588</v>
      </c>
      <c r="S53" s="18" t="s">
        <v>123</v>
      </c>
      <c r="T53" s="1" t="s">
        <v>123</v>
      </c>
      <c r="U53" s="140"/>
      <c r="V53" s="137" t="s">
        <v>404</v>
      </c>
      <c r="W53" s="140"/>
    </row>
    <row r="54">
      <c r="A54" s="33">
        <v>52.0</v>
      </c>
      <c r="B54" s="34" t="s">
        <v>298</v>
      </c>
      <c r="C54" s="138"/>
      <c r="D54" s="16"/>
      <c r="E54" s="14" t="s">
        <v>128</v>
      </c>
      <c r="F54" s="24" t="s">
        <v>596</v>
      </c>
      <c r="G54" s="19" t="s">
        <v>400</v>
      </c>
      <c r="H54" s="19" t="s">
        <v>396</v>
      </c>
      <c r="I54" s="17">
        <f>average(2,5)*1000</f>
        <v>3500</v>
      </c>
      <c r="J54" s="17" t="s">
        <v>388</v>
      </c>
      <c r="K54" s="22" t="s">
        <v>597</v>
      </c>
      <c r="L54" s="135" t="s">
        <v>598</v>
      </c>
      <c r="M54" s="17">
        <v>2.0</v>
      </c>
      <c r="N54" s="31"/>
      <c r="O54" s="31"/>
      <c r="P54" s="31"/>
      <c r="Q54" s="18">
        <v>1.0</v>
      </c>
      <c r="R54" s="14" t="s">
        <v>123</v>
      </c>
      <c r="S54" s="18">
        <v>90.0</v>
      </c>
      <c r="T54" s="1" t="s">
        <v>123</v>
      </c>
      <c r="U54" s="136" t="s">
        <v>599</v>
      </c>
      <c r="V54" s="137" t="s">
        <v>404</v>
      </c>
      <c r="W54" s="136"/>
    </row>
    <row r="55">
      <c r="A55" s="33">
        <v>53.0</v>
      </c>
      <c r="B55" s="34" t="s">
        <v>300</v>
      </c>
      <c r="C55" s="143"/>
      <c r="D55" s="66"/>
      <c r="E55" s="14" t="s">
        <v>122</v>
      </c>
      <c r="F55" s="24" t="s">
        <v>600</v>
      </c>
      <c r="G55" s="19" t="s">
        <v>400</v>
      </c>
      <c r="H55" s="19" t="s">
        <v>396</v>
      </c>
      <c r="I55" s="17">
        <f>average(100,130)</f>
        <v>115</v>
      </c>
      <c r="J55" s="17" t="s">
        <v>414</v>
      </c>
      <c r="K55" s="22" t="s">
        <v>601</v>
      </c>
      <c r="L55" s="135" t="s">
        <v>602</v>
      </c>
      <c r="M55" s="17">
        <v>3.0</v>
      </c>
      <c r="N55" s="31"/>
      <c r="O55" s="31"/>
      <c r="P55" s="31"/>
      <c r="Q55" s="18">
        <v>1.0</v>
      </c>
      <c r="R55" s="14" t="s">
        <v>123</v>
      </c>
      <c r="S55" s="18">
        <v>7.0</v>
      </c>
      <c r="T55" s="1" t="s">
        <v>123</v>
      </c>
      <c r="U55" s="136" t="s">
        <v>603</v>
      </c>
      <c r="V55" s="137" t="s">
        <v>404</v>
      </c>
      <c r="W55" s="137" t="s">
        <v>404</v>
      </c>
    </row>
    <row r="56">
      <c r="A56" s="33">
        <v>54.0</v>
      </c>
      <c r="B56" s="34" t="s">
        <v>303</v>
      </c>
      <c r="C56" s="89" t="s">
        <v>304</v>
      </c>
      <c r="D56" s="66"/>
      <c r="E56" s="14" t="s">
        <v>128</v>
      </c>
      <c r="F56" s="24" t="s">
        <v>604</v>
      </c>
      <c r="G56" s="19" t="s">
        <v>400</v>
      </c>
      <c r="H56" s="19" t="s">
        <v>396</v>
      </c>
      <c r="I56" s="17">
        <v>2000.0</v>
      </c>
      <c r="J56" s="17" t="s">
        <v>388</v>
      </c>
      <c r="K56" s="22" t="s">
        <v>605</v>
      </c>
      <c r="L56" s="135" t="s">
        <v>606</v>
      </c>
      <c r="M56" s="17">
        <v>2.0</v>
      </c>
      <c r="N56" s="31"/>
      <c r="O56" s="31"/>
      <c r="P56" s="31"/>
      <c r="Q56" s="18">
        <v>200.0</v>
      </c>
      <c r="R56" s="24" t="s">
        <v>607</v>
      </c>
      <c r="S56" s="18">
        <v>200.0</v>
      </c>
      <c r="T56" s="1" t="s">
        <v>123</v>
      </c>
      <c r="U56" s="136" t="s">
        <v>608</v>
      </c>
      <c r="V56" s="137" t="s">
        <v>609</v>
      </c>
      <c r="W56" s="137" t="s">
        <v>404</v>
      </c>
    </row>
    <row r="57">
      <c r="A57" s="33">
        <v>55.0</v>
      </c>
      <c r="B57" s="34" t="s">
        <v>307</v>
      </c>
      <c r="C57" s="141"/>
      <c r="D57" s="19" t="s">
        <v>610</v>
      </c>
      <c r="E57" s="14" t="s">
        <v>168</v>
      </c>
      <c r="F57" s="24" t="s">
        <v>611</v>
      </c>
      <c r="G57" s="19" t="s">
        <v>400</v>
      </c>
      <c r="H57" s="19" t="s">
        <v>396</v>
      </c>
      <c r="I57" s="91">
        <f>15*1000000</f>
        <v>15000000</v>
      </c>
      <c r="J57" s="17" t="s">
        <v>457</v>
      </c>
      <c r="K57" s="22" t="s">
        <v>612</v>
      </c>
      <c r="L57" s="135" t="s">
        <v>613</v>
      </c>
      <c r="M57" s="17">
        <v>2.0</v>
      </c>
      <c r="N57" s="142"/>
      <c r="O57" s="142"/>
      <c r="P57" s="142"/>
      <c r="Q57" s="18" t="s">
        <v>123</v>
      </c>
      <c r="R57" s="14" t="s">
        <v>123</v>
      </c>
      <c r="S57" s="18">
        <v>2.0</v>
      </c>
      <c r="T57" s="1" t="s">
        <v>123</v>
      </c>
      <c r="U57" s="136" t="s">
        <v>614</v>
      </c>
      <c r="V57" s="137" t="s">
        <v>615</v>
      </c>
      <c r="W57" s="140"/>
    </row>
    <row r="58">
      <c r="A58" s="33">
        <v>56.0</v>
      </c>
      <c r="B58" s="34" t="s">
        <v>311</v>
      </c>
      <c r="C58" s="138"/>
      <c r="D58" s="16"/>
      <c r="E58" s="14" t="s">
        <v>128</v>
      </c>
      <c r="F58" s="24" t="s">
        <v>616</v>
      </c>
      <c r="G58" s="19" t="s">
        <v>400</v>
      </c>
      <c r="H58" s="19" t="s">
        <v>396</v>
      </c>
      <c r="I58" s="17">
        <v>2000.0</v>
      </c>
      <c r="J58" s="17" t="s">
        <v>388</v>
      </c>
      <c r="K58" s="22" t="s">
        <v>617</v>
      </c>
      <c r="L58" s="135" t="s">
        <v>618</v>
      </c>
      <c r="M58" s="86">
        <v>43161.0</v>
      </c>
      <c r="N58" s="142"/>
      <c r="O58" s="142"/>
      <c r="P58" s="142"/>
      <c r="Q58" s="18">
        <v>150.0</v>
      </c>
      <c r="R58" s="24" t="s">
        <v>619</v>
      </c>
      <c r="S58" s="18" t="s">
        <v>123</v>
      </c>
      <c r="T58" s="1" t="s">
        <v>123</v>
      </c>
      <c r="U58" s="140"/>
      <c r="V58" s="137" t="s">
        <v>404</v>
      </c>
      <c r="W58" s="140"/>
    </row>
    <row r="59">
      <c r="A59" s="33">
        <v>57.0</v>
      </c>
      <c r="B59" s="34" t="s">
        <v>314</v>
      </c>
      <c r="C59" s="35" t="s">
        <v>315</v>
      </c>
      <c r="D59" s="151" t="s">
        <v>620</v>
      </c>
      <c r="E59" s="14" t="s">
        <v>168</v>
      </c>
      <c r="F59" s="24" t="s">
        <v>621</v>
      </c>
      <c r="G59" s="151" t="s">
        <v>622</v>
      </c>
      <c r="H59" s="151" t="s">
        <v>495</v>
      </c>
      <c r="I59" s="91">
        <f t="shared" ref="I59:I60" si="3">average(17,30)*1000</f>
        <v>23500</v>
      </c>
      <c r="J59" s="17" t="s">
        <v>450</v>
      </c>
      <c r="K59" s="22" t="s">
        <v>623</v>
      </c>
      <c r="L59" s="135" t="s">
        <v>624</v>
      </c>
      <c r="M59" s="17">
        <v>3.0</v>
      </c>
      <c r="N59" s="31" t="s">
        <v>625</v>
      </c>
      <c r="O59" s="135" t="s">
        <v>537</v>
      </c>
      <c r="P59" s="142"/>
      <c r="Q59" s="18" t="s">
        <v>123</v>
      </c>
      <c r="R59" s="18" t="s">
        <v>123</v>
      </c>
      <c r="S59" s="18" t="s">
        <v>123</v>
      </c>
      <c r="T59" s="1" t="s">
        <v>123</v>
      </c>
      <c r="U59" s="140"/>
      <c r="V59" s="140"/>
      <c r="W59" s="140"/>
    </row>
    <row r="60">
      <c r="A60" s="33">
        <v>58.0</v>
      </c>
      <c r="B60" s="34" t="s">
        <v>314</v>
      </c>
      <c r="C60" s="35" t="s">
        <v>203</v>
      </c>
      <c r="D60" s="151" t="s">
        <v>620</v>
      </c>
      <c r="E60" s="14" t="s">
        <v>168</v>
      </c>
      <c r="F60" s="24" t="s">
        <v>626</v>
      </c>
      <c r="G60" s="151" t="s">
        <v>400</v>
      </c>
      <c r="H60" s="151" t="s">
        <v>387</v>
      </c>
      <c r="I60" s="91">
        <f t="shared" si="3"/>
        <v>23500</v>
      </c>
      <c r="J60" s="17" t="s">
        <v>450</v>
      </c>
      <c r="K60" s="22" t="s">
        <v>623</v>
      </c>
      <c r="L60" s="135" t="s">
        <v>624</v>
      </c>
      <c r="M60" s="17">
        <v>2.0</v>
      </c>
      <c r="N60" s="31" t="s">
        <v>627</v>
      </c>
      <c r="O60" s="135" t="s">
        <v>537</v>
      </c>
      <c r="P60" s="142"/>
      <c r="Q60" s="18" t="s">
        <v>123</v>
      </c>
      <c r="R60" s="18" t="s">
        <v>123</v>
      </c>
      <c r="S60" s="18" t="s">
        <v>123</v>
      </c>
      <c r="T60" s="1" t="s">
        <v>123</v>
      </c>
      <c r="U60" s="140"/>
      <c r="V60" s="140"/>
      <c r="W60" s="140"/>
    </row>
    <row r="61">
      <c r="A61" s="33">
        <v>59.0</v>
      </c>
      <c r="B61" s="34" t="s">
        <v>319</v>
      </c>
      <c r="C61" s="141"/>
      <c r="D61" s="19" t="s">
        <v>628</v>
      </c>
      <c r="E61" s="14" t="s">
        <v>122</v>
      </c>
      <c r="F61" s="24" t="s">
        <v>628</v>
      </c>
      <c r="G61" s="19" t="s">
        <v>400</v>
      </c>
      <c r="H61" s="19" t="s">
        <v>396</v>
      </c>
      <c r="I61" s="17">
        <f>average(250,300)</f>
        <v>275</v>
      </c>
      <c r="J61" s="17" t="s">
        <v>414</v>
      </c>
      <c r="K61" s="22" t="s">
        <v>629</v>
      </c>
      <c r="L61" s="135" t="s">
        <v>630</v>
      </c>
      <c r="M61" s="17">
        <v>4.0</v>
      </c>
      <c r="N61" s="31"/>
      <c r="O61" s="31"/>
      <c r="P61" s="31"/>
      <c r="Q61" s="18" t="s">
        <v>123</v>
      </c>
      <c r="R61" s="18" t="s">
        <v>123</v>
      </c>
      <c r="S61" s="18" t="s">
        <v>123</v>
      </c>
      <c r="T61" s="1" t="s">
        <v>123</v>
      </c>
      <c r="U61" s="140"/>
      <c r="V61" s="140"/>
      <c r="W61" s="140"/>
    </row>
    <row r="62">
      <c r="A62" s="33">
        <v>60.0</v>
      </c>
      <c r="B62" s="34" t="s">
        <v>322</v>
      </c>
      <c r="C62" s="69" t="s">
        <v>203</v>
      </c>
      <c r="D62" s="16"/>
      <c r="E62" s="14" t="s">
        <v>128</v>
      </c>
      <c r="F62" s="24" t="s">
        <v>631</v>
      </c>
      <c r="G62" s="19" t="s">
        <v>400</v>
      </c>
      <c r="H62" s="19" t="s">
        <v>387</v>
      </c>
      <c r="I62" s="17">
        <f t="shared" ref="I62:I63" si="4">average(6,15)*1000</f>
        <v>10500</v>
      </c>
      <c r="J62" s="17" t="s">
        <v>450</v>
      </c>
      <c r="K62" s="22" t="s">
        <v>632</v>
      </c>
      <c r="L62" s="135" t="s">
        <v>633</v>
      </c>
      <c r="M62" s="17">
        <v>2.0</v>
      </c>
      <c r="N62" s="31"/>
      <c r="O62" s="31"/>
      <c r="P62" s="31"/>
      <c r="Q62" s="18">
        <v>11.0</v>
      </c>
      <c r="R62" s="14" t="s">
        <v>123</v>
      </c>
      <c r="S62" s="18" t="s">
        <v>123</v>
      </c>
      <c r="T62" s="1" t="s">
        <v>123</v>
      </c>
      <c r="U62" s="136"/>
      <c r="V62" s="136"/>
      <c r="W62" s="136"/>
    </row>
    <row r="63">
      <c r="A63" s="33">
        <v>61.0</v>
      </c>
      <c r="B63" s="34" t="s">
        <v>322</v>
      </c>
      <c r="C63" s="69" t="s">
        <v>216</v>
      </c>
      <c r="D63" s="16"/>
      <c r="E63" s="14" t="s">
        <v>128</v>
      </c>
      <c r="F63" s="24" t="s">
        <v>631</v>
      </c>
      <c r="G63" s="19" t="s">
        <v>400</v>
      </c>
      <c r="H63" s="19" t="s">
        <v>495</v>
      </c>
      <c r="I63" s="17">
        <f t="shared" si="4"/>
        <v>10500</v>
      </c>
      <c r="J63" s="17" t="s">
        <v>450</v>
      </c>
      <c r="K63" s="22" t="s">
        <v>632</v>
      </c>
      <c r="L63" s="135" t="s">
        <v>633</v>
      </c>
      <c r="M63" s="17">
        <v>2.0</v>
      </c>
      <c r="N63" s="31"/>
      <c r="O63" s="31"/>
      <c r="P63" s="31"/>
      <c r="Q63" s="18">
        <v>11.0</v>
      </c>
      <c r="R63" s="14" t="s">
        <v>123</v>
      </c>
      <c r="S63" s="18" t="s">
        <v>123</v>
      </c>
      <c r="T63" s="1" t="s">
        <v>123</v>
      </c>
      <c r="U63" s="136"/>
      <c r="V63" s="136"/>
      <c r="W63" s="136"/>
    </row>
    <row r="64">
      <c r="A64" s="33">
        <v>62.0</v>
      </c>
      <c r="B64" s="34" t="s">
        <v>324</v>
      </c>
      <c r="C64" s="138"/>
      <c r="D64" s="16"/>
      <c r="E64" s="14" t="s">
        <v>128</v>
      </c>
      <c r="F64" s="24" t="s">
        <v>634</v>
      </c>
      <c r="G64" s="19" t="s">
        <v>400</v>
      </c>
      <c r="H64" s="19" t="s">
        <v>396</v>
      </c>
      <c r="I64" s="17">
        <v>3000.0</v>
      </c>
      <c r="J64" s="17" t="s">
        <v>388</v>
      </c>
      <c r="K64" s="22" t="s">
        <v>635</v>
      </c>
      <c r="L64" s="135" t="s">
        <v>636</v>
      </c>
      <c r="M64" s="17">
        <v>3.0</v>
      </c>
      <c r="N64" s="31"/>
      <c r="O64" s="31"/>
      <c r="P64" s="31"/>
      <c r="Q64" s="18">
        <f t="shared" ref="Q64:Q65" si="5">4*30</f>
        <v>120</v>
      </c>
      <c r="R64" s="14" t="s">
        <v>637</v>
      </c>
      <c r="S64" s="18">
        <v>120.0</v>
      </c>
      <c r="T64" s="1" t="s">
        <v>123</v>
      </c>
      <c r="U64" s="136" t="s">
        <v>638</v>
      </c>
      <c r="V64" s="137" t="s">
        <v>404</v>
      </c>
      <c r="W64" s="137" t="s">
        <v>404</v>
      </c>
    </row>
    <row r="65">
      <c r="A65" s="33">
        <v>63.0</v>
      </c>
      <c r="B65" s="34" t="s">
        <v>326</v>
      </c>
      <c r="C65" s="69" t="s">
        <v>203</v>
      </c>
      <c r="D65" s="16"/>
      <c r="E65" s="14" t="s">
        <v>128</v>
      </c>
      <c r="F65" s="24" t="s">
        <v>634</v>
      </c>
      <c r="G65" s="19" t="s">
        <v>400</v>
      </c>
      <c r="H65" s="19" t="s">
        <v>387</v>
      </c>
      <c r="I65" s="17">
        <v>3000.0</v>
      </c>
      <c r="J65" s="17" t="s">
        <v>388</v>
      </c>
      <c r="K65" s="22" t="s">
        <v>635</v>
      </c>
      <c r="L65" s="135" t="s">
        <v>636</v>
      </c>
      <c r="M65" s="17">
        <v>3.0</v>
      </c>
      <c r="N65" s="31"/>
      <c r="O65" s="31"/>
      <c r="P65" s="31"/>
      <c r="Q65" s="18">
        <f t="shared" si="5"/>
        <v>120</v>
      </c>
      <c r="R65" s="14" t="s">
        <v>637</v>
      </c>
      <c r="S65" s="18">
        <v>120.0</v>
      </c>
      <c r="T65" s="1" t="s">
        <v>123</v>
      </c>
      <c r="U65" s="136" t="s">
        <v>638</v>
      </c>
      <c r="V65" s="137" t="s">
        <v>404</v>
      </c>
      <c r="W65" s="137" t="s">
        <v>404</v>
      </c>
    </row>
    <row r="66">
      <c r="A66" s="33">
        <v>64.0</v>
      </c>
      <c r="B66" s="34" t="s">
        <v>327</v>
      </c>
      <c r="C66" s="69" t="s">
        <v>199</v>
      </c>
      <c r="D66" s="16"/>
      <c r="E66" s="14" t="s">
        <v>128</v>
      </c>
      <c r="F66" s="24" t="s">
        <v>639</v>
      </c>
      <c r="G66" s="19" t="s">
        <v>400</v>
      </c>
      <c r="H66" s="19" t="s">
        <v>495</v>
      </c>
      <c r="I66" s="17">
        <f t="shared" ref="I66:I67" si="6">average(2,5)*1000</f>
        <v>3500</v>
      </c>
      <c r="J66" s="17" t="s">
        <v>388</v>
      </c>
      <c r="K66" s="22" t="s">
        <v>597</v>
      </c>
      <c r="L66" s="135" t="s">
        <v>598</v>
      </c>
      <c r="M66" s="17">
        <v>3.0</v>
      </c>
      <c r="N66" s="31"/>
      <c r="O66" s="145"/>
      <c r="P66" s="31"/>
      <c r="Q66" s="68">
        <f t="shared" ref="Q66:Q67" si="7">4*7</f>
        <v>28</v>
      </c>
      <c r="R66" s="24" t="s">
        <v>640</v>
      </c>
      <c r="S66" s="18" t="s">
        <v>123</v>
      </c>
      <c r="T66" s="1" t="s">
        <v>123</v>
      </c>
      <c r="U66" s="140"/>
      <c r="V66" s="137" t="s">
        <v>404</v>
      </c>
      <c r="W66" s="140"/>
    </row>
    <row r="67">
      <c r="A67" s="33">
        <v>65.0</v>
      </c>
      <c r="B67" s="34" t="s">
        <v>327</v>
      </c>
      <c r="C67" s="69" t="s">
        <v>203</v>
      </c>
      <c r="D67" s="16"/>
      <c r="E67" s="14" t="s">
        <v>128</v>
      </c>
      <c r="F67" s="24" t="s">
        <v>639</v>
      </c>
      <c r="G67" s="19" t="s">
        <v>400</v>
      </c>
      <c r="H67" s="19" t="s">
        <v>387</v>
      </c>
      <c r="I67" s="17">
        <f t="shared" si="6"/>
        <v>3500</v>
      </c>
      <c r="J67" s="17" t="s">
        <v>388</v>
      </c>
      <c r="K67" s="22" t="s">
        <v>597</v>
      </c>
      <c r="L67" s="135" t="s">
        <v>598</v>
      </c>
      <c r="M67" s="17">
        <v>3.0</v>
      </c>
      <c r="N67" s="31"/>
      <c r="O67" s="145"/>
      <c r="P67" s="31"/>
      <c r="Q67" s="68">
        <f t="shared" si="7"/>
        <v>28</v>
      </c>
      <c r="R67" s="24" t="s">
        <v>640</v>
      </c>
      <c r="S67" s="18" t="s">
        <v>123</v>
      </c>
      <c r="T67" s="1" t="s">
        <v>123</v>
      </c>
      <c r="U67" s="140"/>
      <c r="V67" s="137" t="s">
        <v>404</v>
      </c>
      <c r="W67" s="140"/>
    </row>
    <row r="68">
      <c r="A68" s="33">
        <v>66.0</v>
      </c>
      <c r="B68" s="34" t="s">
        <v>331</v>
      </c>
      <c r="C68" s="141"/>
      <c r="D68" s="19" t="s">
        <v>641</v>
      </c>
      <c r="E68" s="14" t="s">
        <v>332</v>
      </c>
      <c r="F68" s="24" t="s">
        <v>642</v>
      </c>
      <c r="G68" s="19" t="s">
        <v>400</v>
      </c>
      <c r="H68" s="19" t="s">
        <v>396</v>
      </c>
      <c r="I68" s="17" t="s">
        <v>139</v>
      </c>
      <c r="J68" s="17" t="s">
        <v>139</v>
      </c>
      <c r="K68" s="22" t="s">
        <v>643</v>
      </c>
      <c r="L68" s="135" t="s">
        <v>644</v>
      </c>
      <c r="M68" s="17">
        <v>3.0</v>
      </c>
      <c r="N68" s="142"/>
      <c r="O68" s="142"/>
      <c r="P68" s="142"/>
      <c r="Q68" s="18" t="s">
        <v>123</v>
      </c>
      <c r="R68" s="14" t="s">
        <v>123</v>
      </c>
      <c r="S68" s="18" t="s">
        <v>123</v>
      </c>
      <c r="T68" s="1" t="s">
        <v>123</v>
      </c>
      <c r="U68" s="136" t="s">
        <v>645</v>
      </c>
      <c r="V68" s="137" t="s">
        <v>646</v>
      </c>
      <c r="W68" s="137" t="s">
        <v>647</v>
      </c>
    </row>
    <row r="69">
      <c r="A69" s="33">
        <v>67.0</v>
      </c>
      <c r="B69" s="34" t="s">
        <v>334</v>
      </c>
      <c r="C69" s="138"/>
      <c r="D69" s="16"/>
      <c r="E69" s="14" t="s">
        <v>122</v>
      </c>
      <c r="F69" s="24" t="s">
        <v>648</v>
      </c>
      <c r="G69" s="19" t="s">
        <v>400</v>
      </c>
      <c r="H69" s="19" t="s">
        <v>396</v>
      </c>
      <c r="I69" s="17">
        <v>50.0</v>
      </c>
      <c r="J69" s="17" t="s">
        <v>419</v>
      </c>
      <c r="K69" s="22" t="s">
        <v>649</v>
      </c>
      <c r="L69" s="135" t="s">
        <v>650</v>
      </c>
      <c r="M69" s="17">
        <v>3.0</v>
      </c>
      <c r="N69" s="142"/>
      <c r="O69" s="142"/>
      <c r="P69" s="142"/>
      <c r="Q69" s="18" t="s">
        <v>123</v>
      </c>
      <c r="R69" s="18" t="s">
        <v>123</v>
      </c>
      <c r="S69" s="18" t="s">
        <v>123</v>
      </c>
      <c r="T69" s="1" t="s">
        <v>123</v>
      </c>
      <c r="U69" s="140"/>
      <c r="V69" s="140"/>
      <c r="W69" s="140"/>
    </row>
    <row r="70">
      <c r="A70" s="33">
        <v>68.0</v>
      </c>
      <c r="B70" s="34" t="s">
        <v>335</v>
      </c>
      <c r="C70" s="141"/>
      <c r="D70" s="19" t="s">
        <v>651</v>
      </c>
      <c r="E70" s="14" t="s">
        <v>128</v>
      </c>
      <c r="F70" s="24" t="s">
        <v>652</v>
      </c>
      <c r="G70" s="19" t="s">
        <v>400</v>
      </c>
      <c r="H70" s="19" t="s">
        <v>396</v>
      </c>
      <c r="I70" s="17">
        <f>0.8*1000</f>
        <v>800</v>
      </c>
      <c r="J70" s="17" t="s">
        <v>414</v>
      </c>
      <c r="K70" s="22" t="s">
        <v>653</v>
      </c>
      <c r="L70" s="135" t="s">
        <v>654</v>
      </c>
      <c r="M70" s="17">
        <v>2.0</v>
      </c>
      <c r="N70" s="31"/>
      <c r="O70" s="31"/>
      <c r="P70" s="31"/>
      <c r="Q70" s="18">
        <v>4.0</v>
      </c>
      <c r="R70" s="14" t="s">
        <v>123</v>
      </c>
      <c r="S70" s="18" t="s">
        <v>123</v>
      </c>
      <c r="T70" s="1" t="s">
        <v>123</v>
      </c>
      <c r="U70" s="14" t="s">
        <v>655</v>
      </c>
      <c r="V70" s="137" t="s">
        <v>656</v>
      </c>
      <c r="W70" s="137" t="s">
        <v>404</v>
      </c>
    </row>
    <row r="71">
      <c r="A71" s="33">
        <v>69.0</v>
      </c>
      <c r="B71" s="34" t="s">
        <v>341</v>
      </c>
      <c r="C71" s="152"/>
      <c r="D71" s="16"/>
      <c r="E71" s="14" t="s">
        <v>122</v>
      </c>
      <c r="F71" s="14" t="s">
        <v>657</v>
      </c>
      <c r="G71" s="19" t="s">
        <v>400</v>
      </c>
      <c r="H71" s="19" t="s">
        <v>396</v>
      </c>
      <c r="I71" s="17">
        <v>50.0</v>
      </c>
      <c r="J71" s="17" t="s">
        <v>419</v>
      </c>
      <c r="K71" s="22" t="s">
        <v>658</v>
      </c>
      <c r="L71" s="135" t="s">
        <v>659</v>
      </c>
      <c r="M71" s="17">
        <v>3.0</v>
      </c>
      <c r="N71" s="31"/>
      <c r="O71" s="135" t="s">
        <v>660</v>
      </c>
      <c r="P71" s="31"/>
      <c r="Q71" s="18" t="s">
        <v>123</v>
      </c>
      <c r="R71" s="14" t="s">
        <v>123</v>
      </c>
      <c r="S71" s="18" t="s">
        <v>123</v>
      </c>
      <c r="T71" s="24" t="s">
        <v>661</v>
      </c>
      <c r="U71" s="136" t="s">
        <v>662</v>
      </c>
      <c r="V71" s="137" t="s">
        <v>663</v>
      </c>
      <c r="W71" s="136"/>
    </row>
    <row r="72">
      <c r="A72" s="33">
        <v>70.0</v>
      </c>
      <c r="B72" s="64" t="s">
        <v>345</v>
      </c>
      <c r="C72" s="141"/>
      <c r="D72" s="19" t="s">
        <v>664</v>
      </c>
      <c r="E72" s="19" t="s">
        <v>122</v>
      </c>
      <c r="F72" s="19" t="s">
        <v>665</v>
      </c>
      <c r="G72" s="19" t="s">
        <v>400</v>
      </c>
      <c r="H72" s="19" t="s">
        <v>396</v>
      </c>
      <c r="I72" s="17">
        <v>40.0</v>
      </c>
      <c r="J72" s="17" t="s">
        <v>419</v>
      </c>
      <c r="K72" s="19" t="s">
        <v>666</v>
      </c>
      <c r="L72" s="153" t="s">
        <v>667</v>
      </c>
      <c r="M72" s="18">
        <v>2.0</v>
      </c>
      <c r="N72" s="154"/>
      <c r="O72" s="154"/>
      <c r="P72" s="154"/>
      <c r="Q72" s="15">
        <f>8/24</f>
        <v>0.3333333333</v>
      </c>
      <c r="R72" s="14" t="s">
        <v>123</v>
      </c>
      <c r="S72" s="19">
        <v>0.3</v>
      </c>
      <c r="T72" s="1" t="s">
        <v>123</v>
      </c>
      <c r="U72" s="136" t="s">
        <v>668</v>
      </c>
      <c r="V72" s="137" t="s">
        <v>669</v>
      </c>
      <c r="W72" s="140"/>
    </row>
    <row r="73">
      <c r="A73" s="33">
        <v>71.0</v>
      </c>
      <c r="B73" s="64" t="s">
        <v>347</v>
      </c>
      <c r="C73" s="141"/>
      <c r="D73" s="19" t="s">
        <v>670</v>
      </c>
      <c r="E73" s="14" t="s">
        <v>128</v>
      </c>
      <c r="F73" s="19" t="s">
        <v>671</v>
      </c>
      <c r="G73" s="19" t="s">
        <v>400</v>
      </c>
      <c r="H73" s="19" t="s">
        <v>396</v>
      </c>
      <c r="I73" s="17"/>
      <c r="J73" s="17"/>
      <c r="K73" s="19"/>
      <c r="L73" s="37"/>
      <c r="M73" s="18">
        <v>2.0</v>
      </c>
      <c r="N73" s="154"/>
      <c r="O73" s="154"/>
      <c r="P73" s="154"/>
      <c r="Q73" s="18" t="s">
        <v>123</v>
      </c>
      <c r="R73" s="18" t="s">
        <v>123</v>
      </c>
      <c r="S73" s="15">
        <f>2.5/24</f>
        <v>0.1041666667</v>
      </c>
      <c r="T73" s="1" t="s">
        <v>123</v>
      </c>
      <c r="U73" s="14" t="s">
        <v>672</v>
      </c>
      <c r="V73" s="137" t="s">
        <v>673</v>
      </c>
      <c r="W73" s="140"/>
    </row>
    <row r="74">
      <c r="A74" s="33">
        <v>72.0</v>
      </c>
      <c r="B74" s="64" t="s">
        <v>353</v>
      </c>
      <c r="C74" s="141"/>
      <c r="D74" s="19"/>
      <c r="E74" s="14" t="s">
        <v>128</v>
      </c>
      <c r="F74" s="19" t="s">
        <v>674</v>
      </c>
      <c r="G74" s="19" t="s">
        <v>400</v>
      </c>
      <c r="H74" s="19" t="s">
        <v>396</v>
      </c>
      <c r="I74" s="17"/>
      <c r="J74" s="17"/>
      <c r="K74" s="19"/>
      <c r="L74" s="37"/>
      <c r="M74" s="18">
        <v>2.0</v>
      </c>
      <c r="N74" s="154"/>
      <c r="O74" s="154"/>
      <c r="P74" s="154"/>
      <c r="Q74" s="15">
        <f>17/24</f>
        <v>0.7083333333</v>
      </c>
      <c r="R74" s="24" t="s">
        <v>675</v>
      </c>
      <c r="S74" s="19">
        <v>1.0</v>
      </c>
      <c r="T74" s="1" t="s">
        <v>123</v>
      </c>
      <c r="U74" s="146"/>
      <c r="V74" s="137" t="s">
        <v>676</v>
      </c>
      <c r="W74" s="140"/>
    </row>
    <row r="75">
      <c r="A75" s="33">
        <v>73.0</v>
      </c>
      <c r="B75" s="34" t="s">
        <v>198</v>
      </c>
      <c r="C75" s="35" t="s">
        <v>216</v>
      </c>
      <c r="D75" s="19" t="s">
        <v>494</v>
      </c>
      <c r="E75" s="53" t="s">
        <v>122</v>
      </c>
      <c r="F75" s="25" t="s">
        <v>494</v>
      </c>
      <c r="G75" s="33" t="s">
        <v>400</v>
      </c>
      <c r="H75" s="19" t="s">
        <v>387</v>
      </c>
      <c r="I75" s="17">
        <v>120.0</v>
      </c>
      <c r="J75" s="17" t="s">
        <v>414</v>
      </c>
      <c r="K75" s="22" t="s">
        <v>491</v>
      </c>
      <c r="L75" s="135" t="s">
        <v>496</v>
      </c>
      <c r="M75" s="17">
        <v>3.0</v>
      </c>
      <c r="N75" s="31"/>
      <c r="O75" s="31"/>
      <c r="P75" s="31"/>
      <c r="Q75" s="18">
        <v>170.0</v>
      </c>
      <c r="R75" s="24" t="s">
        <v>497</v>
      </c>
      <c r="S75" s="18" t="s">
        <v>123</v>
      </c>
      <c r="T75" s="1" t="s">
        <v>123</v>
      </c>
      <c r="U75" s="140"/>
      <c r="V75" s="137" t="s">
        <v>404</v>
      </c>
      <c r="W75" s="140"/>
    </row>
    <row r="76">
      <c r="A76" s="33">
        <v>74.0</v>
      </c>
      <c r="B76" s="34" t="s">
        <v>221</v>
      </c>
      <c r="C76" s="35" t="s">
        <v>358</v>
      </c>
      <c r="D76" s="19" t="s">
        <v>510</v>
      </c>
      <c r="E76" s="14" t="s">
        <v>168</v>
      </c>
      <c r="F76" s="24" t="s">
        <v>511</v>
      </c>
      <c r="G76" s="19" t="s">
        <v>515</v>
      </c>
      <c r="H76" s="19" t="s">
        <v>387</v>
      </c>
      <c r="I76" s="17">
        <v>4000.0</v>
      </c>
      <c r="J76" s="17" t="s">
        <v>388</v>
      </c>
      <c r="K76" s="22" t="s">
        <v>512</v>
      </c>
      <c r="L76" s="135" t="s">
        <v>513</v>
      </c>
      <c r="M76" s="17">
        <v>2.0</v>
      </c>
      <c r="N76" s="31"/>
      <c r="O76" s="135" t="s">
        <v>513</v>
      </c>
      <c r="P76" s="31"/>
      <c r="Q76" s="18">
        <v>0.0</v>
      </c>
      <c r="R76" s="14" t="s">
        <v>123</v>
      </c>
      <c r="S76" s="18">
        <v>35.0</v>
      </c>
      <c r="T76" s="1" t="s">
        <v>123</v>
      </c>
      <c r="U76" s="136" t="s">
        <v>514</v>
      </c>
      <c r="V76" s="137" t="s">
        <v>513</v>
      </c>
      <c r="W76" s="140"/>
    </row>
    <row r="77">
      <c r="A77" s="33">
        <v>75.0</v>
      </c>
      <c r="B77" s="34" t="s">
        <v>250</v>
      </c>
      <c r="C77" s="35" t="s">
        <v>359</v>
      </c>
      <c r="D77" s="19" t="s">
        <v>547</v>
      </c>
      <c r="E77" s="14" t="s">
        <v>128</v>
      </c>
      <c r="F77" s="14" t="s">
        <v>548</v>
      </c>
      <c r="G77" s="19" t="s">
        <v>549</v>
      </c>
      <c r="H77" s="19" t="s">
        <v>495</v>
      </c>
      <c r="I77" s="17">
        <v>7000.0</v>
      </c>
      <c r="J77" s="17" t="s">
        <v>388</v>
      </c>
      <c r="K77" s="22" t="s">
        <v>550</v>
      </c>
      <c r="L77" s="135" t="s">
        <v>551</v>
      </c>
      <c r="M77" s="17">
        <v>2.0</v>
      </c>
      <c r="N77" s="31"/>
      <c r="O77" s="135" t="s">
        <v>552</v>
      </c>
      <c r="P77" s="31"/>
      <c r="Q77" s="18" t="s">
        <v>123</v>
      </c>
      <c r="R77" s="18" t="s">
        <v>123</v>
      </c>
      <c r="S77" s="18" t="s">
        <v>123</v>
      </c>
      <c r="T77" s="1" t="s">
        <v>123</v>
      </c>
      <c r="U77" s="140"/>
      <c r="V77" s="140"/>
      <c r="W77" s="140"/>
    </row>
    <row r="78">
      <c r="A78" s="33">
        <v>76.0</v>
      </c>
      <c r="B78" s="34" t="s">
        <v>360</v>
      </c>
      <c r="C78" s="35" t="s">
        <v>216</v>
      </c>
      <c r="D78" s="151" t="s">
        <v>620</v>
      </c>
      <c r="E78" s="14" t="s">
        <v>168</v>
      </c>
      <c r="F78" s="24" t="s">
        <v>626</v>
      </c>
      <c r="G78" s="151" t="s">
        <v>400</v>
      </c>
      <c r="H78" s="151" t="s">
        <v>387</v>
      </c>
      <c r="I78" s="91">
        <f>average(17,30)*1000</f>
        <v>23500</v>
      </c>
      <c r="J78" s="17" t="s">
        <v>450</v>
      </c>
      <c r="K78" s="22" t="s">
        <v>623</v>
      </c>
      <c r="L78" s="135" t="s">
        <v>624</v>
      </c>
      <c r="M78" s="17">
        <v>2.0</v>
      </c>
      <c r="N78" s="31" t="s">
        <v>627</v>
      </c>
      <c r="O78" s="135" t="s">
        <v>537</v>
      </c>
      <c r="P78" s="142"/>
      <c r="Q78" s="18" t="s">
        <v>123</v>
      </c>
      <c r="R78" s="18" t="s">
        <v>123</v>
      </c>
      <c r="S78" s="18" t="s">
        <v>123</v>
      </c>
      <c r="T78" s="1" t="s">
        <v>123</v>
      </c>
      <c r="U78" s="140"/>
      <c r="V78" s="140"/>
      <c r="W78" s="140"/>
    </row>
    <row r="79">
      <c r="A79" s="33">
        <v>77.0</v>
      </c>
      <c r="B79" s="34" t="s">
        <v>126</v>
      </c>
      <c r="C79" s="35" t="s">
        <v>361</v>
      </c>
      <c r="D79" s="19"/>
      <c r="E79" s="14" t="s">
        <v>128</v>
      </c>
      <c r="F79" s="14" t="s">
        <v>385</v>
      </c>
      <c r="G79" s="19" t="s">
        <v>386</v>
      </c>
      <c r="H79" s="19" t="s">
        <v>387</v>
      </c>
      <c r="I79" s="17">
        <v>4000.0</v>
      </c>
      <c r="J79" s="17" t="s">
        <v>388</v>
      </c>
      <c r="K79" s="22" t="s">
        <v>389</v>
      </c>
      <c r="L79" s="135" t="s">
        <v>390</v>
      </c>
      <c r="M79" s="17">
        <v>3.0</v>
      </c>
      <c r="N79" s="31"/>
      <c r="O79" s="31"/>
      <c r="P79" s="31"/>
      <c r="Q79" s="18" t="s">
        <v>123</v>
      </c>
      <c r="R79" s="24" t="s">
        <v>391</v>
      </c>
      <c r="S79" s="18" t="s">
        <v>123</v>
      </c>
      <c r="T79" s="18" t="s">
        <v>392</v>
      </c>
      <c r="U79" s="136" t="s">
        <v>393</v>
      </c>
      <c r="V79" s="137" t="s">
        <v>394</v>
      </c>
      <c r="W79" s="136"/>
    </row>
    <row r="80">
      <c r="A80" s="2">
        <v>78.0</v>
      </c>
      <c r="B80" s="34" t="s">
        <v>362</v>
      </c>
      <c r="C80" s="89" t="s">
        <v>199</v>
      </c>
      <c r="D80" s="66"/>
      <c r="E80" s="14" t="s">
        <v>128</v>
      </c>
      <c r="F80" s="24" t="s">
        <v>604</v>
      </c>
      <c r="G80" s="19" t="s">
        <v>400</v>
      </c>
      <c r="H80" s="19" t="s">
        <v>396</v>
      </c>
      <c r="I80" s="17">
        <v>2000.0</v>
      </c>
      <c r="J80" s="17" t="s">
        <v>388</v>
      </c>
      <c r="K80" s="22" t="s">
        <v>605</v>
      </c>
      <c r="L80" s="135" t="s">
        <v>606</v>
      </c>
      <c r="M80" s="17">
        <v>2.0</v>
      </c>
      <c r="N80" s="31"/>
      <c r="O80" s="31"/>
      <c r="P80" s="31"/>
      <c r="Q80" s="18">
        <v>200.0</v>
      </c>
      <c r="R80" s="24" t="s">
        <v>607</v>
      </c>
      <c r="S80" s="18">
        <v>200.0</v>
      </c>
      <c r="T80" s="1" t="s">
        <v>123</v>
      </c>
      <c r="U80" s="136" t="s">
        <v>608</v>
      </c>
      <c r="V80" s="137" t="s">
        <v>609</v>
      </c>
      <c r="W80" s="137" t="s">
        <v>404</v>
      </c>
    </row>
    <row r="81">
      <c r="A81" s="146"/>
      <c r="B81" s="127"/>
      <c r="C81" s="146"/>
      <c r="D81" s="146"/>
      <c r="E81" s="146"/>
      <c r="F81" s="146"/>
      <c r="G81" s="146"/>
      <c r="H81" s="146"/>
      <c r="I81" s="146"/>
      <c r="J81" s="146"/>
      <c r="K81" s="146"/>
      <c r="L81" s="146"/>
      <c r="M81" s="146"/>
      <c r="N81" s="146"/>
      <c r="O81" s="146"/>
      <c r="P81" s="146"/>
      <c r="Q81" s="18"/>
      <c r="R81" s="24"/>
      <c r="S81" s="18"/>
      <c r="U81" s="136"/>
      <c r="V81" s="136"/>
      <c r="W81" s="136"/>
    </row>
    <row r="82">
      <c r="A82" s="146"/>
      <c r="B82" s="127"/>
      <c r="C82" s="146"/>
      <c r="D82" s="146"/>
      <c r="E82" s="146"/>
      <c r="F82" s="146"/>
      <c r="G82" s="146"/>
      <c r="H82" s="146"/>
      <c r="I82" s="146"/>
      <c r="J82" s="146"/>
      <c r="K82" s="146"/>
      <c r="L82" s="146"/>
      <c r="M82" s="17"/>
      <c r="N82" s="31"/>
      <c r="O82" s="31"/>
      <c r="P82" s="31"/>
      <c r="Q82" s="18"/>
      <c r="R82" s="24"/>
      <c r="S82" s="18"/>
      <c r="U82" s="136"/>
      <c r="V82" s="136"/>
      <c r="W82" s="136"/>
    </row>
    <row r="83">
      <c r="A83" s="146"/>
      <c r="B83" s="127"/>
      <c r="C83" s="146"/>
      <c r="D83" s="146"/>
      <c r="E83" s="146"/>
      <c r="F83" s="146"/>
      <c r="G83" s="146"/>
      <c r="H83" s="146"/>
      <c r="I83" s="146"/>
      <c r="J83" s="146"/>
      <c r="K83" s="146"/>
      <c r="L83" s="146"/>
      <c r="M83" s="17"/>
      <c r="N83" s="31"/>
      <c r="O83" s="31"/>
      <c r="P83" s="31"/>
      <c r="Q83" s="18"/>
      <c r="R83" s="24"/>
      <c r="S83" s="18"/>
      <c r="U83" s="136"/>
      <c r="V83" s="136"/>
      <c r="W83" s="136"/>
    </row>
    <row r="84">
      <c r="A84" s="146"/>
      <c r="B84" s="127"/>
      <c r="C84" s="146"/>
      <c r="D84" s="146"/>
      <c r="E84" s="146"/>
      <c r="F84" s="146"/>
      <c r="G84" s="146"/>
      <c r="H84" s="146"/>
      <c r="I84" s="146"/>
      <c r="J84" s="146"/>
      <c r="K84" s="146"/>
      <c r="L84" s="146"/>
      <c r="M84" s="17"/>
      <c r="N84" s="31"/>
      <c r="O84" s="31"/>
      <c r="P84" s="31"/>
    </row>
    <row r="85">
      <c r="A85" s="146"/>
      <c r="B85" s="127"/>
      <c r="C85" s="146"/>
      <c r="D85" s="146"/>
      <c r="E85" s="146"/>
      <c r="F85" s="146"/>
      <c r="G85" s="146"/>
      <c r="H85" s="146"/>
      <c r="I85" s="146"/>
      <c r="J85" s="146"/>
      <c r="K85" s="146"/>
      <c r="L85" s="146"/>
      <c r="M85" s="146"/>
      <c r="N85" s="146"/>
      <c r="O85" s="146"/>
      <c r="P85" s="146"/>
    </row>
    <row r="86">
      <c r="A86" s="146"/>
      <c r="B86" s="127"/>
      <c r="C86" s="146"/>
      <c r="D86" s="146"/>
      <c r="E86" s="146"/>
      <c r="F86" s="146"/>
      <c r="G86" s="146"/>
      <c r="H86" s="146"/>
      <c r="I86" s="146"/>
      <c r="J86" s="146"/>
      <c r="K86" s="146"/>
      <c r="L86" s="146"/>
      <c r="M86" s="146"/>
      <c r="N86" s="146"/>
      <c r="O86" s="146"/>
      <c r="P86" s="146"/>
    </row>
    <row r="87">
      <c r="A87" s="146"/>
      <c r="B87" s="127"/>
      <c r="C87" s="146"/>
      <c r="D87" s="146"/>
      <c r="E87" s="146"/>
      <c r="F87" s="146"/>
      <c r="G87" s="146"/>
      <c r="H87" s="146"/>
      <c r="I87" s="146"/>
      <c r="J87" s="146"/>
      <c r="K87" s="146"/>
      <c r="L87" s="146"/>
      <c r="M87" s="146"/>
      <c r="N87" s="146"/>
      <c r="O87" s="146"/>
      <c r="P87" s="146"/>
    </row>
    <row r="88">
      <c r="A88" s="146"/>
      <c r="B88" s="127"/>
      <c r="C88" s="146"/>
      <c r="D88" s="146"/>
      <c r="E88" s="146"/>
      <c r="F88" s="146"/>
      <c r="G88" s="146"/>
      <c r="H88" s="146"/>
      <c r="I88" s="146"/>
      <c r="J88" s="146"/>
      <c r="K88" s="146"/>
      <c r="L88" s="146"/>
      <c r="M88" s="146"/>
      <c r="N88" s="146"/>
      <c r="O88" s="146"/>
      <c r="P88" s="146"/>
    </row>
    <row r="89">
      <c r="A89" s="146"/>
      <c r="B89" s="127"/>
      <c r="C89" s="146"/>
      <c r="D89" s="146"/>
      <c r="E89" s="146"/>
      <c r="F89" s="146"/>
      <c r="G89" s="146"/>
      <c r="H89" s="146"/>
      <c r="I89" s="146"/>
      <c r="J89" s="146"/>
      <c r="K89" s="146"/>
      <c r="L89" s="146"/>
      <c r="M89" s="146"/>
      <c r="N89" s="146"/>
      <c r="O89" s="146"/>
      <c r="P89" s="146"/>
    </row>
    <row r="90">
      <c r="A90" s="146"/>
      <c r="B90" s="127"/>
      <c r="C90" s="146"/>
      <c r="D90" s="146"/>
      <c r="E90" s="146"/>
      <c r="F90" s="146"/>
      <c r="G90" s="146"/>
      <c r="H90" s="146"/>
      <c r="I90" s="146"/>
      <c r="J90" s="146"/>
      <c r="K90" s="146"/>
      <c r="L90" s="146"/>
      <c r="M90" s="146"/>
      <c r="N90" s="146"/>
      <c r="O90" s="146"/>
      <c r="P90" s="146"/>
    </row>
    <row r="91">
      <c r="A91" s="146"/>
      <c r="B91" s="127"/>
      <c r="C91" s="146"/>
      <c r="D91" s="146"/>
      <c r="E91" s="146"/>
      <c r="F91" s="146"/>
      <c r="G91" s="146"/>
      <c r="H91" s="146"/>
      <c r="I91" s="146"/>
      <c r="J91" s="146"/>
      <c r="K91" s="146"/>
      <c r="L91" s="146"/>
      <c r="M91" s="146"/>
      <c r="N91" s="146"/>
      <c r="O91" s="146"/>
      <c r="P91" s="146"/>
    </row>
    <row r="92">
      <c r="A92" s="146"/>
      <c r="B92" s="127"/>
      <c r="C92" s="146"/>
      <c r="D92" s="146"/>
      <c r="E92" s="146"/>
      <c r="F92" s="146"/>
      <c r="G92" s="146"/>
      <c r="H92" s="146"/>
      <c r="I92" s="146"/>
      <c r="J92" s="146"/>
      <c r="K92" s="146"/>
      <c r="L92" s="146"/>
      <c r="M92" s="146"/>
      <c r="N92" s="146"/>
      <c r="O92" s="146"/>
      <c r="P92" s="146"/>
    </row>
    <row r="93">
      <c r="A93" s="146"/>
      <c r="B93" s="127"/>
      <c r="C93" s="146"/>
      <c r="D93" s="146"/>
      <c r="E93" s="146"/>
      <c r="F93" s="146"/>
      <c r="G93" s="146"/>
      <c r="H93" s="146"/>
      <c r="I93" s="146"/>
      <c r="J93" s="146"/>
      <c r="K93" s="146"/>
      <c r="L93" s="146"/>
      <c r="M93" s="146"/>
      <c r="N93" s="146"/>
      <c r="O93" s="146"/>
      <c r="P93" s="146"/>
    </row>
    <row r="94">
      <c r="A94" s="146"/>
      <c r="B94" s="127"/>
      <c r="C94" s="146"/>
      <c r="D94" s="146"/>
      <c r="E94" s="146"/>
      <c r="F94" s="146"/>
      <c r="G94" s="146"/>
      <c r="H94" s="146"/>
      <c r="I94" s="146"/>
      <c r="J94" s="146"/>
      <c r="K94" s="146"/>
      <c r="L94" s="146"/>
      <c r="M94" s="146"/>
      <c r="N94" s="146"/>
      <c r="O94" s="146"/>
      <c r="P94" s="146"/>
    </row>
    <row r="95">
      <c r="A95" s="146"/>
      <c r="B95" s="127"/>
      <c r="C95" s="146"/>
      <c r="D95" s="146"/>
      <c r="E95" s="146"/>
      <c r="F95" s="146"/>
      <c r="G95" s="146"/>
      <c r="H95" s="146"/>
      <c r="I95" s="146"/>
      <c r="J95" s="146"/>
      <c r="K95" s="146"/>
      <c r="L95" s="146"/>
      <c r="M95" s="146"/>
      <c r="N95" s="146"/>
      <c r="O95" s="146"/>
      <c r="P95" s="146"/>
    </row>
    <row r="96">
      <c r="A96" s="146"/>
      <c r="B96" s="127"/>
      <c r="C96" s="146"/>
      <c r="D96" s="146"/>
      <c r="E96" s="146"/>
      <c r="F96" s="146"/>
      <c r="G96" s="146"/>
      <c r="H96" s="146"/>
      <c r="I96" s="146"/>
      <c r="J96" s="146"/>
      <c r="K96" s="146"/>
      <c r="L96" s="146"/>
      <c r="M96" s="146"/>
      <c r="N96" s="146"/>
      <c r="O96" s="146"/>
      <c r="P96" s="146"/>
    </row>
    <row r="97">
      <c r="A97" s="146"/>
      <c r="B97" s="127"/>
      <c r="C97" s="146"/>
      <c r="D97" s="146"/>
      <c r="E97" s="146"/>
      <c r="F97" s="146"/>
      <c r="G97" s="146"/>
      <c r="H97" s="146"/>
      <c r="I97" s="146"/>
      <c r="J97" s="146"/>
      <c r="K97" s="146"/>
      <c r="L97" s="146"/>
      <c r="M97" s="146"/>
      <c r="N97" s="146"/>
      <c r="O97" s="146"/>
      <c r="P97" s="146"/>
    </row>
    <row r="98">
      <c r="A98" s="146"/>
      <c r="B98" s="127"/>
      <c r="C98" s="146"/>
      <c r="D98" s="146"/>
      <c r="E98" s="146"/>
      <c r="F98" s="146"/>
      <c r="G98" s="146"/>
      <c r="H98" s="146"/>
      <c r="I98" s="146"/>
      <c r="J98" s="146"/>
      <c r="K98" s="146"/>
      <c r="L98" s="146"/>
      <c r="M98" s="146"/>
      <c r="N98" s="146"/>
      <c r="O98" s="146"/>
      <c r="P98" s="146"/>
    </row>
    <row r="99">
      <c r="A99" s="146"/>
      <c r="B99" s="127"/>
      <c r="C99" s="146"/>
      <c r="D99" s="146"/>
      <c r="E99" s="146"/>
      <c r="F99" s="146"/>
      <c r="G99" s="146"/>
      <c r="H99" s="146"/>
      <c r="I99" s="146"/>
      <c r="J99" s="146"/>
      <c r="K99" s="146"/>
      <c r="L99" s="146"/>
      <c r="M99" s="146"/>
      <c r="N99" s="146"/>
      <c r="O99" s="146"/>
      <c r="P99" s="146"/>
    </row>
    <row r="100">
      <c r="A100" s="146"/>
      <c r="B100" s="127"/>
      <c r="C100" s="146"/>
      <c r="D100" s="146"/>
      <c r="E100" s="146"/>
      <c r="F100" s="146"/>
      <c r="G100" s="146"/>
      <c r="H100" s="146"/>
      <c r="I100" s="146"/>
      <c r="J100" s="146"/>
      <c r="K100" s="146"/>
      <c r="L100" s="146"/>
      <c r="M100" s="146"/>
      <c r="N100" s="146"/>
      <c r="O100" s="146"/>
      <c r="P100" s="146"/>
    </row>
    <row r="101">
      <c r="A101" s="146"/>
      <c r="B101" s="127"/>
      <c r="C101" s="146"/>
      <c r="D101" s="146"/>
      <c r="E101" s="146"/>
      <c r="F101" s="146"/>
      <c r="G101" s="146"/>
      <c r="H101" s="146"/>
      <c r="I101" s="146"/>
      <c r="J101" s="146"/>
      <c r="K101" s="146"/>
      <c r="L101" s="146"/>
      <c r="M101" s="146"/>
      <c r="N101" s="146"/>
      <c r="O101" s="146"/>
      <c r="P101" s="146"/>
    </row>
    <row r="102">
      <c r="A102" s="146"/>
      <c r="B102" s="127"/>
      <c r="C102" s="146"/>
      <c r="D102" s="146"/>
      <c r="E102" s="146"/>
      <c r="F102" s="146"/>
      <c r="G102" s="146"/>
      <c r="H102" s="146"/>
      <c r="I102" s="146"/>
      <c r="J102" s="146"/>
      <c r="K102" s="146"/>
      <c r="L102" s="146"/>
      <c r="M102" s="146"/>
      <c r="N102" s="146"/>
      <c r="O102" s="146"/>
      <c r="P102" s="146"/>
    </row>
    <row r="103">
      <c r="A103" s="146"/>
      <c r="B103" s="127"/>
      <c r="C103" s="146"/>
      <c r="D103" s="146"/>
      <c r="E103" s="146"/>
      <c r="F103" s="146"/>
      <c r="G103" s="146"/>
      <c r="H103" s="146"/>
      <c r="I103" s="146"/>
      <c r="J103" s="146"/>
      <c r="K103" s="146"/>
      <c r="L103" s="146"/>
      <c r="M103" s="146"/>
      <c r="N103" s="146"/>
      <c r="O103" s="146"/>
      <c r="P103" s="146"/>
    </row>
    <row r="104">
      <c r="A104" s="146"/>
      <c r="B104" s="127"/>
      <c r="C104" s="146"/>
      <c r="D104" s="146"/>
      <c r="E104" s="146"/>
      <c r="F104" s="146"/>
      <c r="G104" s="146"/>
      <c r="H104" s="146"/>
      <c r="I104" s="146"/>
      <c r="J104" s="146"/>
      <c r="K104" s="146"/>
      <c r="L104" s="146"/>
      <c r="M104" s="146"/>
      <c r="N104" s="146"/>
      <c r="O104" s="146"/>
      <c r="P104" s="146"/>
    </row>
    <row r="105">
      <c r="A105" s="146"/>
      <c r="B105" s="127"/>
      <c r="C105" s="146"/>
      <c r="D105" s="146"/>
      <c r="E105" s="146"/>
      <c r="F105" s="146"/>
      <c r="G105" s="146"/>
      <c r="H105" s="146"/>
      <c r="I105" s="146"/>
      <c r="J105" s="146"/>
      <c r="K105" s="146"/>
      <c r="L105" s="146"/>
      <c r="M105" s="146"/>
      <c r="N105" s="146"/>
      <c r="O105" s="146"/>
      <c r="P105" s="146"/>
    </row>
    <row r="106">
      <c r="A106" s="146"/>
      <c r="B106" s="127"/>
      <c r="C106" s="146"/>
      <c r="D106" s="146"/>
      <c r="E106" s="146"/>
      <c r="F106" s="146"/>
      <c r="G106" s="146"/>
      <c r="H106" s="146"/>
      <c r="I106" s="146"/>
      <c r="J106" s="146"/>
      <c r="K106" s="146"/>
      <c r="L106" s="146"/>
      <c r="M106" s="146"/>
      <c r="N106" s="146"/>
      <c r="O106" s="146"/>
      <c r="P106" s="146"/>
    </row>
    <row r="107">
      <c r="A107" s="146"/>
      <c r="B107" s="127"/>
      <c r="C107" s="146"/>
      <c r="D107" s="146"/>
      <c r="E107" s="146"/>
      <c r="F107" s="146"/>
      <c r="G107" s="146"/>
      <c r="H107" s="146"/>
      <c r="I107" s="146"/>
      <c r="J107" s="146"/>
      <c r="K107" s="146"/>
      <c r="L107" s="146"/>
      <c r="M107" s="146"/>
      <c r="N107" s="146"/>
      <c r="O107" s="146"/>
      <c r="P107" s="146"/>
    </row>
    <row r="108">
      <c r="A108" s="146"/>
      <c r="B108" s="127"/>
      <c r="C108" s="146"/>
      <c r="D108" s="146"/>
      <c r="E108" s="146"/>
      <c r="F108" s="146"/>
      <c r="G108" s="146"/>
      <c r="H108" s="146"/>
      <c r="I108" s="146"/>
      <c r="J108" s="146"/>
      <c r="K108" s="146"/>
      <c r="L108" s="146"/>
      <c r="M108" s="146"/>
      <c r="N108" s="146"/>
      <c r="O108" s="146"/>
      <c r="P108" s="146"/>
    </row>
    <row r="109">
      <c r="A109" s="146"/>
      <c r="B109" s="127"/>
      <c r="C109" s="146"/>
      <c r="D109" s="146"/>
      <c r="E109" s="146"/>
      <c r="F109" s="146"/>
      <c r="G109" s="146"/>
      <c r="H109" s="146"/>
      <c r="I109" s="146"/>
      <c r="J109" s="146"/>
      <c r="K109" s="146"/>
      <c r="L109" s="146"/>
      <c r="M109" s="146"/>
      <c r="N109" s="146"/>
      <c r="O109" s="146"/>
      <c r="P109" s="146"/>
    </row>
    <row r="110">
      <c r="A110" s="146"/>
      <c r="B110" s="127"/>
      <c r="C110" s="146"/>
      <c r="D110" s="146"/>
      <c r="E110" s="146"/>
      <c r="F110" s="146"/>
      <c r="G110" s="146"/>
      <c r="H110" s="146"/>
      <c r="I110" s="146"/>
      <c r="J110" s="146"/>
      <c r="K110" s="146"/>
      <c r="L110" s="146"/>
      <c r="M110" s="146"/>
      <c r="N110" s="146"/>
      <c r="O110" s="146"/>
      <c r="P110" s="146"/>
    </row>
    <row r="111">
      <c r="A111" s="146"/>
      <c r="B111" s="127"/>
      <c r="C111" s="146"/>
      <c r="D111" s="146"/>
      <c r="E111" s="146"/>
      <c r="F111" s="146"/>
      <c r="G111" s="146"/>
      <c r="H111" s="146"/>
      <c r="I111" s="146"/>
      <c r="J111" s="146"/>
      <c r="K111" s="146"/>
      <c r="L111" s="146"/>
      <c r="M111" s="146"/>
      <c r="N111" s="146"/>
      <c r="O111" s="146"/>
      <c r="P111" s="146"/>
    </row>
    <row r="112">
      <c r="A112" s="146"/>
      <c r="B112" s="127"/>
      <c r="C112" s="146"/>
      <c r="D112" s="146"/>
      <c r="E112" s="146"/>
      <c r="F112" s="146"/>
      <c r="G112" s="146"/>
      <c r="H112" s="146"/>
      <c r="I112" s="146"/>
      <c r="J112" s="146"/>
      <c r="K112" s="146"/>
      <c r="L112" s="146"/>
      <c r="M112" s="146"/>
      <c r="N112" s="146"/>
      <c r="O112" s="146"/>
      <c r="P112" s="146"/>
    </row>
    <row r="113">
      <c r="A113" s="146"/>
      <c r="B113" s="127"/>
      <c r="C113" s="146"/>
      <c r="D113" s="146"/>
      <c r="E113" s="146"/>
      <c r="F113" s="146"/>
      <c r="G113" s="146"/>
      <c r="H113" s="146"/>
      <c r="I113" s="146"/>
      <c r="J113" s="146"/>
      <c r="K113" s="146"/>
      <c r="L113" s="146"/>
      <c r="M113" s="146"/>
      <c r="N113" s="146"/>
      <c r="O113" s="146"/>
      <c r="P113" s="146"/>
    </row>
    <row r="114">
      <c r="A114" s="146"/>
      <c r="B114" s="127"/>
      <c r="C114" s="146"/>
      <c r="D114" s="146"/>
      <c r="E114" s="146"/>
      <c r="F114" s="146"/>
      <c r="G114" s="146"/>
      <c r="H114" s="146"/>
      <c r="I114" s="146"/>
      <c r="J114" s="146"/>
      <c r="K114" s="146"/>
      <c r="L114" s="146"/>
      <c r="M114" s="146"/>
      <c r="N114" s="146"/>
      <c r="O114" s="146"/>
      <c r="P114" s="146"/>
    </row>
    <row r="115">
      <c r="A115" s="146"/>
      <c r="B115" s="127"/>
      <c r="C115" s="146"/>
      <c r="D115" s="146"/>
      <c r="E115" s="146"/>
      <c r="F115" s="146"/>
      <c r="G115" s="146"/>
      <c r="H115" s="146"/>
      <c r="I115" s="146"/>
      <c r="J115" s="146"/>
      <c r="K115" s="146"/>
      <c r="L115" s="146"/>
      <c r="M115" s="146"/>
      <c r="N115" s="146"/>
      <c r="O115" s="146"/>
      <c r="P115" s="146"/>
    </row>
    <row r="116">
      <c r="A116" s="146"/>
      <c r="B116" s="127"/>
      <c r="C116" s="146"/>
      <c r="D116" s="146"/>
      <c r="E116" s="146"/>
      <c r="F116" s="146"/>
      <c r="G116" s="146"/>
      <c r="H116" s="146"/>
      <c r="I116" s="146"/>
      <c r="J116" s="146"/>
      <c r="K116" s="146"/>
      <c r="L116" s="146"/>
      <c r="M116" s="146"/>
      <c r="N116" s="146"/>
      <c r="O116" s="146"/>
      <c r="P116" s="146"/>
    </row>
    <row r="117">
      <c r="A117" s="146"/>
      <c r="B117" s="127"/>
      <c r="C117" s="146"/>
      <c r="D117" s="146"/>
      <c r="E117" s="146"/>
      <c r="F117" s="146"/>
      <c r="G117" s="146"/>
      <c r="H117" s="146"/>
      <c r="I117" s="146"/>
      <c r="J117" s="146"/>
      <c r="K117" s="146"/>
      <c r="L117" s="146"/>
      <c r="M117" s="146"/>
      <c r="N117" s="146"/>
      <c r="O117" s="146"/>
      <c r="P117" s="146"/>
    </row>
    <row r="118">
      <c r="A118" s="146"/>
      <c r="B118" s="127"/>
      <c r="C118" s="146"/>
      <c r="D118" s="146"/>
      <c r="E118" s="146"/>
      <c r="F118" s="146"/>
      <c r="G118" s="146"/>
      <c r="H118" s="146"/>
      <c r="I118" s="146"/>
      <c r="J118" s="146"/>
      <c r="K118" s="146"/>
      <c r="L118" s="146"/>
      <c r="M118" s="146"/>
      <c r="N118" s="146"/>
      <c r="O118" s="146"/>
      <c r="P118" s="146"/>
    </row>
    <row r="119">
      <c r="A119" s="146"/>
      <c r="B119" s="127"/>
      <c r="C119" s="146"/>
      <c r="D119" s="146"/>
      <c r="E119" s="146"/>
      <c r="F119" s="146"/>
      <c r="G119" s="146"/>
      <c r="H119" s="146"/>
      <c r="I119" s="146"/>
      <c r="J119" s="146"/>
      <c r="K119" s="146"/>
      <c r="L119" s="146"/>
      <c r="M119" s="146"/>
      <c r="N119" s="146"/>
      <c r="O119" s="146"/>
      <c r="P119" s="146"/>
    </row>
    <row r="120">
      <c r="A120" s="146"/>
      <c r="B120" s="127"/>
      <c r="C120" s="146"/>
      <c r="D120" s="146"/>
      <c r="E120" s="146"/>
      <c r="F120" s="146"/>
      <c r="G120" s="146"/>
      <c r="H120" s="146"/>
      <c r="I120" s="146"/>
      <c r="J120" s="146"/>
      <c r="K120" s="146"/>
      <c r="L120" s="146"/>
      <c r="M120" s="146"/>
      <c r="N120" s="146"/>
      <c r="O120" s="146"/>
      <c r="P120" s="146"/>
    </row>
    <row r="121">
      <c r="A121" s="146"/>
      <c r="B121" s="127"/>
      <c r="C121" s="146"/>
      <c r="D121" s="146"/>
      <c r="E121" s="146"/>
      <c r="F121" s="146"/>
      <c r="G121" s="146"/>
      <c r="H121" s="146"/>
      <c r="I121" s="146"/>
      <c r="J121" s="146"/>
      <c r="K121" s="146"/>
      <c r="L121" s="146"/>
      <c r="M121" s="146"/>
      <c r="N121" s="146"/>
      <c r="O121" s="146"/>
      <c r="P121" s="146"/>
    </row>
    <row r="122">
      <c r="A122" s="146"/>
      <c r="B122" s="127"/>
      <c r="C122" s="146"/>
      <c r="D122" s="146"/>
      <c r="E122" s="146"/>
      <c r="F122" s="146"/>
      <c r="G122" s="146"/>
      <c r="H122" s="146"/>
      <c r="I122" s="146"/>
      <c r="J122" s="146"/>
      <c r="K122" s="146"/>
      <c r="L122" s="146"/>
      <c r="M122" s="146"/>
      <c r="N122" s="146"/>
      <c r="O122" s="146"/>
      <c r="P122" s="146"/>
    </row>
    <row r="123">
      <c r="A123" s="146"/>
      <c r="B123" s="127"/>
      <c r="C123" s="146"/>
      <c r="D123" s="146"/>
      <c r="E123" s="146"/>
      <c r="F123" s="146"/>
      <c r="G123" s="146"/>
      <c r="H123" s="146"/>
      <c r="I123" s="146"/>
      <c r="J123" s="146"/>
      <c r="K123" s="146"/>
      <c r="L123" s="146"/>
      <c r="M123" s="146"/>
      <c r="N123" s="146"/>
      <c r="O123" s="146"/>
      <c r="P123" s="146"/>
    </row>
    <row r="124">
      <c r="A124" s="146"/>
      <c r="B124" s="127"/>
      <c r="C124" s="146"/>
      <c r="D124" s="146"/>
      <c r="E124" s="146"/>
      <c r="F124" s="146"/>
      <c r="G124" s="146"/>
      <c r="H124" s="146"/>
      <c r="I124" s="146"/>
      <c r="J124" s="146"/>
      <c r="K124" s="146"/>
      <c r="L124" s="146"/>
      <c r="M124" s="146"/>
      <c r="N124" s="146"/>
      <c r="O124" s="146"/>
      <c r="P124" s="146"/>
    </row>
    <row r="125">
      <c r="A125" s="146"/>
      <c r="B125" s="127"/>
      <c r="C125" s="146"/>
      <c r="D125" s="146"/>
      <c r="E125" s="146"/>
      <c r="F125" s="146"/>
      <c r="G125" s="146"/>
      <c r="H125" s="146"/>
      <c r="I125" s="146"/>
      <c r="J125" s="146"/>
      <c r="K125" s="146"/>
      <c r="L125" s="146"/>
      <c r="M125" s="146"/>
      <c r="N125" s="146"/>
      <c r="O125" s="146"/>
      <c r="P125" s="146"/>
    </row>
    <row r="126">
      <c r="A126" s="146"/>
      <c r="B126" s="127"/>
      <c r="C126" s="146"/>
      <c r="D126" s="146"/>
      <c r="E126" s="146"/>
      <c r="F126" s="146"/>
      <c r="G126" s="146"/>
      <c r="H126" s="146"/>
      <c r="I126" s="146"/>
      <c r="J126" s="146"/>
      <c r="K126" s="146"/>
      <c r="L126" s="146"/>
      <c r="M126" s="146"/>
      <c r="N126" s="146"/>
      <c r="O126" s="146"/>
      <c r="P126" s="146"/>
    </row>
    <row r="127">
      <c r="A127" s="146"/>
      <c r="B127" s="127"/>
      <c r="C127" s="146"/>
      <c r="D127" s="146"/>
      <c r="E127" s="146"/>
      <c r="F127" s="146"/>
      <c r="G127" s="146"/>
      <c r="H127" s="146"/>
      <c r="I127" s="146"/>
      <c r="J127" s="146"/>
      <c r="K127" s="146"/>
      <c r="L127" s="146"/>
      <c r="M127" s="146"/>
      <c r="N127" s="146"/>
      <c r="O127" s="146"/>
      <c r="P127" s="146"/>
    </row>
    <row r="128">
      <c r="A128" s="146"/>
      <c r="B128" s="127"/>
      <c r="C128" s="146"/>
      <c r="D128" s="146"/>
      <c r="E128" s="146"/>
      <c r="F128" s="146"/>
      <c r="G128" s="146"/>
      <c r="H128" s="146"/>
      <c r="I128" s="146"/>
      <c r="J128" s="146"/>
      <c r="K128" s="146"/>
      <c r="L128" s="146"/>
      <c r="M128" s="146"/>
      <c r="N128" s="146"/>
      <c r="O128" s="146"/>
      <c r="P128" s="146"/>
    </row>
    <row r="129">
      <c r="A129" s="146"/>
      <c r="B129" s="127"/>
      <c r="C129" s="146"/>
      <c r="D129" s="146"/>
      <c r="E129" s="146"/>
      <c r="F129" s="146"/>
      <c r="G129" s="146"/>
      <c r="H129" s="146"/>
      <c r="I129" s="146"/>
      <c r="J129" s="146"/>
      <c r="K129" s="146"/>
      <c r="L129" s="146"/>
      <c r="M129" s="146"/>
      <c r="N129" s="146"/>
      <c r="O129" s="146"/>
      <c r="P129" s="146"/>
    </row>
    <row r="130">
      <c r="A130" s="146"/>
      <c r="B130" s="127"/>
      <c r="C130" s="146"/>
      <c r="D130" s="146"/>
      <c r="E130" s="146"/>
      <c r="F130" s="146"/>
      <c r="G130" s="146"/>
      <c r="H130" s="146"/>
      <c r="I130" s="146"/>
      <c r="J130" s="146"/>
      <c r="K130" s="146"/>
      <c r="L130" s="146"/>
      <c r="M130" s="146"/>
      <c r="N130" s="146"/>
      <c r="O130" s="146"/>
      <c r="P130" s="146"/>
    </row>
    <row r="131">
      <c r="A131" s="146"/>
      <c r="B131" s="127"/>
      <c r="C131" s="146"/>
      <c r="D131" s="146"/>
      <c r="E131" s="146"/>
      <c r="F131" s="146"/>
      <c r="G131" s="146"/>
      <c r="H131" s="146"/>
      <c r="I131" s="146"/>
      <c r="J131" s="146"/>
      <c r="K131" s="146"/>
      <c r="L131" s="146"/>
      <c r="M131" s="146"/>
      <c r="N131" s="146"/>
      <c r="O131" s="146"/>
      <c r="P131" s="146"/>
    </row>
    <row r="132">
      <c r="A132" s="146"/>
      <c r="B132" s="127"/>
      <c r="C132" s="146"/>
      <c r="D132" s="146"/>
      <c r="E132" s="146"/>
      <c r="F132" s="146"/>
      <c r="G132" s="146"/>
      <c r="H132" s="146"/>
      <c r="I132" s="146"/>
      <c r="J132" s="146"/>
      <c r="K132" s="146"/>
      <c r="L132" s="146"/>
      <c r="M132" s="146"/>
      <c r="N132" s="146"/>
      <c r="O132" s="146"/>
      <c r="P132" s="146"/>
    </row>
    <row r="133">
      <c r="A133" s="146"/>
      <c r="B133" s="127"/>
      <c r="C133" s="146"/>
      <c r="D133" s="146"/>
      <c r="E133" s="146"/>
      <c r="F133" s="146"/>
      <c r="G133" s="146"/>
      <c r="H133" s="146"/>
      <c r="I133" s="146"/>
      <c r="J133" s="146"/>
      <c r="K133" s="146"/>
      <c r="L133" s="146"/>
      <c r="M133" s="146"/>
      <c r="N133" s="146"/>
      <c r="O133" s="146"/>
      <c r="P133" s="146"/>
    </row>
    <row r="134">
      <c r="A134" s="146"/>
      <c r="B134" s="127"/>
      <c r="C134" s="146"/>
      <c r="D134" s="146"/>
      <c r="E134" s="146"/>
      <c r="F134" s="146"/>
      <c r="G134" s="146"/>
      <c r="H134" s="146"/>
      <c r="I134" s="146"/>
      <c r="J134" s="146"/>
      <c r="K134" s="146"/>
      <c r="L134" s="146"/>
      <c r="M134" s="146"/>
      <c r="N134" s="146"/>
      <c r="O134" s="146"/>
      <c r="P134" s="146"/>
    </row>
    <row r="135">
      <c r="A135" s="146"/>
      <c r="B135" s="127"/>
      <c r="C135" s="146"/>
      <c r="D135" s="146"/>
      <c r="E135" s="146"/>
      <c r="F135" s="146"/>
      <c r="G135" s="146"/>
      <c r="H135" s="146"/>
      <c r="I135" s="146"/>
      <c r="J135" s="146"/>
      <c r="K135" s="146"/>
      <c r="L135" s="146"/>
      <c r="M135" s="146"/>
      <c r="N135" s="146"/>
      <c r="O135" s="146"/>
      <c r="P135" s="146"/>
    </row>
    <row r="136">
      <c r="A136" s="146"/>
      <c r="B136" s="127"/>
      <c r="C136" s="146"/>
      <c r="D136" s="146"/>
      <c r="E136" s="146"/>
      <c r="F136" s="146"/>
      <c r="G136" s="146"/>
      <c r="H136" s="146"/>
      <c r="I136" s="146"/>
      <c r="J136" s="146"/>
      <c r="K136" s="146"/>
      <c r="L136" s="146"/>
      <c r="M136" s="146"/>
      <c r="N136" s="146"/>
      <c r="O136" s="146"/>
      <c r="P136" s="146"/>
    </row>
    <row r="137">
      <c r="A137" s="146"/>
      <c r="B137" s="127"/>
      <c r="C137" s="146"/>
      <c r="D137" s="146"/>
      <c r="E137" s="146"/>
      <c r="F137" s="146"/>
      <c r="G137" s="146"/>
      <c r="H137" s="146"/>
      <c r="I137" s="146"/>
      <c r="J137" s="146"/>
      <c r="K137" s="146"/>
      <c r="L137" s="146"/>
      <c r="M137" s="146"/>
      <c r="N137" s="146"/>
      <c r="O137" s="146"/>
      <c r="P137" s="146"/>
    </row>
    <row r="138">
      <c r="A138" s="146"/>
      <c r="B138" s="127"/>
      <c r="C138" s="146"/>
      <c r="D138" s="146"/>
      <c r="E138" s="146"/>
      <c r="F138" s="146"/>
      <c r="G138" s="146"/>
      <c r="H138" s="146"/>
      <c r="I138" s="146"/>
      <c r="J138" s="146"/>
      <c r="K138" s="146"/>
      <c r="L138" s="146"/>
      <c r="M138" s="146"/>
      <c r="N138" s="146"/>
      <c r="O138" s="146"/>
      <c r="P138" s="146"/>
    </row>
    <row r="139">
      <c r="A139" s="146"/>
      <c r="B139" s="127"/>
      <c r="C139" s="146"/>
      <c r="D139" s="146"/>
      <c r="E139" s="146"/>
      <c r="F139" s="146"/>
      <c r="G139" s="146"/>
      <c r="H139" s="146"/>
      <c r="I139" s="146"/>
      <c r="J139" s="146"/>
      <c r="K139" s="146"/>
      <c r="L139" s="146"/>
      <c r="M139" s="146"/>
      <c r="N139" s="146"/>
      <c r="O139" s="146"/>
      <c r="P139" s="146"/>
    </row>
    <row r="140">
      <c r="A140" s="146"/>
      <c r="B140" s="127"/>
      <c r="C140" s="146"/>
      <c r="D140" s="146"/>
      <c r="E140" s="146"/>
      <c r="F140" s="146"/>
      <c r="G140" s="146"/>
      <c r="H140" s="146"/>
      <c r="I140" s="146"/>
      <c r="J140" s="146"/>
      <c r="K140" s="146"/>
      <c r="L140" s="146"/>
      <c r="M140" s="146"/>
      <c r="N140" s="146"/>
      <c r="O140" s="146"/>
      <c r="P140" s="146"/>
    </row>
    <row r="141">
      <c r="A141" s="146"/>
      <c r="B141" s="127"/>
      <c r="C141" s="146"/>
      <c r="D141" s="146"/>
      <c r="E141" s="146"/>
      <c r="F141" s="146"/>
      <c r="G141" s="146"/>
      <c r="H141" s="146"/>
      <c r="I141" s="146"/>
      <c r="J141" s="146"/>
      <c r="K141" s="146"/>
      <c r="L141" s="146"/>
      <c r="M141" s="146"/>
      <c r="N141" s="146"/>
      <c r="O141" s="146"/>
      <c r="P141" s="146"/>
    </row>
    <row r="142">
      <c r="A142" s="146"/>
      <c r="B142" s="127"/>
      <c r="C142" s="146"/>
      <c r="D142" s="146"/>
      <c r="E142" s="146"/>
      <c r="F142" s="146"/>
      <c r="G142" s="146"/>
      <c r="H142" s="146"/>
      <c r="I142" s="146"/>
      <c r="J142" s="146"/>
      <c r="K142" s="146"/>
      <c r="L142" s="146"/>
      <c r="M142" s="146"/>
      <c r="N142" s="146"/>
      <c r="O142" s="146"/>
      <c r="P142" s="146"/>
    </row>
    <row r="143">
      <c r="A143" s="146"/>
      <c r="B143" s="127"/>
      <c r="C143" s="146"/>
      <c r="D143" s="146"/>
      <c r="E143" s="146"/>
      <c r="F143" s="146"/>
      <c r="G143" s="146"/>
      <c r="H143" s="146"/>
      <c r="I143" s="146"/>
      <c r="J143" s="146"/>
      <c r="K143" s="146"/>
      <c r="L143" s="146"/>
      <c r="M143" s="146"/>
      <c r="N143" s="146"/>
      <c r="O143" s="146"/>
      <c r="P143" s="146"/>
    </row>
    <row r="144">
      <c r="A144" s="146"/>
      <c r="B144" s="127"/>
      <c r="C144" s="146"/>
      <c r="D144" s="146"/>
      <c r="E144" s="146"/>
      <c r="F144" s="146"/>
      <c r="G144" s="146"/>
      <c r="H144" s="146"/>
      <c r="I144" s="146"/>
      <c r="J144" s="146"/>
      <c r="K144" s="146"/>
      <c r="L144" s="146"/>
      <c r="M144" s="146"/>
      <c r="N144" s="146"/>
      <c r="O144" s="146"/>
      <c r="P144" s="146"/>
    </row>
    <row r="145">
      <c r="A145" s="146"/>
      <c r="B145" s="127"/>
      <c r="C145" s="146"/>
      <c r="D145" s="146"/>
      <c r="E145" s="146"/>
      <c r="F145" s="146"/>
      <c r="G145" s="146"/>
      <c r="H145" s="146"/>
      <c r="I145" s="146"/>
      <c r="J145" s="146"/>
      <c r="K145" s="146"/>
      <c r="L145" s="146"/>
      <c r="M145" s="146"/>
      <c r="N145" s="146"/>
      <c r="O145" s="146"/>
      <c r="P145" s="146"/>
    </row>
    <row r="146">
      <c r="A146" s="146"/>
      <c r="B146" s="127"/>
      <c r="C146" s="146"/>
      <c r="D146" s="146"/>
      <c r="E146" s="146"/>
      <c r="F146" s="146"/>
      <c r="G146" s="146"/>
      <c r="H146" s="146"/>
      <c r="I146" s="146"/>
      <c r="J146" s="146"/>
      <c r="K146" s="146"/>
      <c r="L146" s="146"/>
      <c r="M146" s="146"/>
      <c r="N146" s="146"/>
      <c r="O146" s="146"/>
      <c r="P146" s="146"/>
    </row>
    <row r="147">
      <c r="A147" s="146"/>
      <c r="B147" s="127"/>
      <c r="C147" s="146"/>
      <c r="D147" s="146"/>
      <c r="E147" s="146"/>
      <c r="F147" s="146"/>
      <c r="G147" s="146"/>
      <c r="H147" s="146"/>
      <c r="I147" s="146"/>
      <c r="J147" s="146"/>
      <c r="K147" s="146"/>
      <c r="L147" s="146"/>
      <c r="M147" s="146"/>
      <c r="N147" s="146"/>
      <c r="O147" s="146"/>
      <c r="P147" s="146"/>
    </row>
    <row r="148">
      <c r="A148" s="146"/>
      <c r="B148" s="127"/>
      <c r="C148" s="146"/>
      <c r="D148" s="146"/>
      <c r="E148" s="146"/>
      <c r="F148" s="146"/>
      <c r="G148" s="146"/>
      <c r="H148" s="146"/>
      <c r="I148" s="146"/>
      <c r="J148" s="146"/>
      <c r="K148" s="146"/>
      <c r="L148" s="146"/>
      <c r="M148" s="146"/>
      <c r="N148" s="146"/>
      <c r="O148" s="146"/>
      <c r="P148" s="146"/>
    </row>
    <row r="149">
      <c r="A149" s="146"/>
      <c r="B149" s="127"/>
      <c r="C149" s="146"/>
      <c r="D149" s="146"/>
      <c r="E149" s="146"/>
      <c r="F149" s="146"/>
      <c r="G149" s="146"/>
      <c r="H149" s="146"/>
      <c r="I149" s="146"/>
      <c r="J149" s="146"/>
      <c r="K149" s="146"/>
      <c r="L149" s="146"/>
      <c r="M149" s="146"/>
      <c r="N149" s="146"/>
      <c r="O149" s="146"/>
      <c r="P149" s="146"/>
    </row>
    <row r="150">
      <c r="A150" s="146"/>
      <c r="B150" s="127"/>
      <c r="C150" s="146"/>
      <c r="D150" s="146"/>
      <c r="E150" s="146"/>
      <c r="F150" s="146"/>
      <c r="G150" s="146"/>
      <c r="H150" s="146"/>
      <c r="I150" s="146"/>
      <c r="J150" s="146"/>
      <c r="K150" s="146"/>
      <c r="L150" s="146"/>
      <c r="M150" s="146"/>
      <c r="N150" s="146"/>
      <c r="O150" s="146"/>
      <c r="P150" s="146"/>
    </row>
    <row r="151">
      <c r="A151" s="146"/>
      <c r="B151" s="127"/>
      <c r="C151" s="146"/>
      <c r="D151" s="146"/>
      <c r="E151" s="146"/>
      <c r="F151" s="146"/>
      <c r="G151" s="146"/>
      <c r="H151" s="146"/>
      <c r="I151" s="146"/>
      <c r="J151" s="146"/>
      <c r="K151" s="146"/>
      <c r="L151" s="146"/>
      <c r="M151" s="146"/>
      <c r="N151" s="146"/>
      <c r="O151" s="146"/>
      <c r="P151" s="146"/>
    </row>
    <row r="152">
      <c r="A152" s="146"/>
      <c r="B152" s="127"/>
      <c r="C152" s="146"/>
      <c r="D152" s="146"/>
      <c r="E152" s="146"/>
      <c r="F152" s="146"/>
      <c r="G152" s="146"/>
      <c r="H152" s="146"/>
      <c r="I152" s="146"/>
      <c r="J152" s="146"/>
      <c r="K152" s="146"/>
      <c r="L152" s="146"/>
      <c r="M152" s="146"/>
      <c r="N152" s="146"/>
      <c r="O152" s="146"/>
      <c r="P152" s="146"/>
    </row>
    <row r="153">
      <c r="A153" s="146"/>
      <c r="B153" s="127"/>
      <c r="C153" s="146"/>
      <c r="D153" s="146"/>
      <c r="E153" s="146"/>
      <c r="F153" s="146"/>
      <c r="G153" s="146"/>
      <c r="H153" s="146"/>
      <c r="I153" s="146"/>
      <c r="J153" s="146"/>
      <c r="K153" s="146"/>
      <c r="L153" s="146"/>
      <c r="M153" s="146"/>
      <c r="N153" s="146"/>
      <c r="O153" s="146"/>
      <c r="P153" s="146"/>
    </row>
    <row r="154">
      <c r="A154" s="146"/>
      <c r="B154" s="127"/>
      <c r="C154" s="146"/>
      <c r="D154" s="146"/>
      <c r="E154" s="146"/>
      <c r="F154" s="146"/>
      <c r="G154" s="146"/>
      <c r="H154" s="146"/>
      <c r="I154" s="146"/>
      <c r="J154" s="146"/>
      <c r="K154" s="146"/>
      <c r="L154" s="146"/>
      <c r="M154" s="146"/>
      <c r="N154" s="146"/>
      <c r="O154" s="146"/>
      <c r="P154" s="146"/>
    </row>
    <row r="155">
      <c r="A155" s="146"/>
      <c r="B155" s="127"/>
      <c r="C155" s="146"/>
      <c r="D155" s="146"/>
      <c r="E155" s="146"/>
      <c r="F155" s="146"/>
      <c r="G155" s="146"/>
      <c r="H155" s="146"/>
      <c r="I155" s="146"/>
      <c r="J155" s="146"/>
      <c r="K155" s="146"/>
      <c r="L155" s="146"/>
      <c r="M155" s="146"/>
      <c r="N155" s="146"/>
      <c r="O155" s="146"/>
      <c r="P155" s="146"/>
    </row>
    <row r="156">
      <c r="A156" s="146"/>
      <c r="B156" s="127"/>
      <c r="C156" s="146"/>
      <c r="D156" s="146"/>
      <c r="E156" s="146"/>
      <c r="F156" s="146"/>
      <c r="G156" s="146"/>
      <c r="H156" s="146"/>
      <c r="I156" s="146"/>
      <c r="J156" s="146"/>
      <c r="K156" s="146"/>
      <c r="L156" s="146"/>
      <c r="M156" s="146"/>
      <c r="N156" s="146"/>
      <c r="O156" s="146"/>
      <c r="P156" s="146"/>
    </row>
    <row r="157">
      <c r="A157" s="146"/>
      <c r="B157" s="127"/>
      <c r="C157" s="146"/>
      <c r="D157" s="146"/>
      <c r="E157" s="146"/>
      <c r="F157" s="146"/>
      <c r="G157" s="146"/>
      <c r="H157" s="146"/>
      <c r="I157" s="146"/>
      <c r="J157" s="146"/>
      <c r="K157" s="146"/>
      <c r="L157" s="146"/>
      <c r="M157" s="146"/>
      <c r="N157" s="146"/>
      <c r="O157" s="146"/>
      <c r="P157" s="146"/>
    </row>
    <row r="158">
      <c r="A158" s="146"/>
      <c r="B158" s="127"/>
      <c r="C158" s="146"/>
      <c r="D158" s="146"/>
      <c r="E158" s="146"/>
      <c r="F158" s="146"/>
      <c r="G158" s="146"/>
      <c r="H158" s="146"/>
      <c r="I158" s="146"/>
      <c r="J158" s="146"/>
      <c r="K158" s="146"/>
      <c r="L158" s="146"/>
      <c r="M158" s="146"/>
      <c r="N158" s="146"/>
      <c r="O158" s="146"/>
      <c r="P158" s="146"/>
    </row>
    <row r="159">
      <c r="A159" s="146"/>
      <c r="B159" s="127"/>
      <c r="C159" s="146"/>
      <c r="D159" s="146"/>
      <c r="E159" s="146"/>
      <c r="F159" s="146"/>
      <c r="G159" s="146"/>
      <c r="H159" s="146"/>
      <c r="I159" s="146"/>
      <c r="J159" s="146"/>
      <c r="K159" s="146"/>
      <c r="L159" s="146"/>
      <c r="M159" s="146"/>
      <c r="N159" s="146"/>
      <c r="O159" s="146"/>
      <c r="P159" s="146"/>
    </row>
    <row r="160">
      <c r="A160" s="146"/>
      <c r="B160" s="127"/>
      <c r="C160" s="146"/>
      <c r="D160" s="146"/>
      <c r="E160" s="146"/>
      <c r="F160" s="146"/>
      <c r="G160" s="146"/>
      <c r="H160" s="146"/>
      <c r="I160" s="146"/>
      <c r="J160" s="146"/>
      <c r="K160" s="146"/>
      <c r="L160" s="146"/>
      <c r="M160" s="146"/>
      <c r="N160" s="146"/>
      <c r="O160" s="146"/>
      <c r="P160" s="146"/>
    </row>
    <row r="161">
      <c r="A161" s="146"/>
      <c r="B161" s="127"/>
      <c r="C161" s="146"/>
      <c r="D161" s="146"/>
      <c r="E161" s="146"/>
      <c r="F161" s="146"/>
      <c r="G161" s="146"/>
      <c r="H161" s="146"/>
      <c r="I161" s="146"/>
      <c r="J161" s="146"/>
      <c r="K161" s="146"/>
      <c r="L161" s="146"/>
      <c r="M161" s="146"/>
      <c r="N161" s="146"/>
      <c r="O161" s="146"/>
      <c r="P161" s="146"/>
    </row>
    <row r="162">
      <c r="A162" s="146"/>
      <c r="B162" s="127"/>
      <c r="C162" s="146"/>
      <c r="D162" s="146"/>
      <c r="E162" s="146"/>
      <c r="F162" s="146"/>
      <c r="G162" s="146"/>
      <c r="H162" s="146"/>
      <c r="I162" s="146"/>
      <c r="J162" s="146"/>
      <c r="K162" s="146"/>
      <c r="L162" s="146"/>
      <c r="M162" s="146"/>
      <c r="N162" s="146"/>
      <c r="O162" s="146"/>
      <c r="P162" s="146"/>
    </row>
    <row r="163">
      <c r="A163" s="146"/>
      <c r="B163" s="127"/>
      <c r="C163" s="146"/>
      <c r="D163" s="146"/>
      <c r="E163" s="146"/>
      <c r="F163" s="146"/>
      <c r="G163" s="146"/>
      <c r="H163" s="146"/>
      <c r="I163" s="146"/>
      <c r="J163" s="146"/>
      <c r="K163" s="146"/>
      <c r="L163" s="146"/>
      <c r="M163" s="146"/>
      <c r="N163" s="146"/>
      <c r="O163" s="146"/>
      <c r="P163" s="146"/>
    </row>
    <row r="164">
      <c r="A164" s="146"/>
      <c r="B164" s="127"/>
      <c r="C164" s="146"/>
      <c r="D164" s="146"/>
      <c r="E164" s="146"/>
      <c r="F164" s="146"/>
      <c r="G164" s="146"/>
      <c r="H164" s="146"/>
      <c r="I164" s="146"/>
      <c r="J164" s="146"/>
      <c r="K164" s="146"/>
      <c r="L164" s="146"/>
      <c r="M164" s="146"/>
      <c r="N164" s="146"/>
      <c r="O164" s="146"/>
      <c r="P164" s="146"/>
    </row>
    <row r="165">
      <c r="A165" s="146"/>
      <c r="B165" s="127"/>
      <c r="C165" s="146"/>
      <c r="D165" s="146"/>
      <c r="E165" s="146"/>
      <c r="F165" s="146"/>
      <c r="G165" s="146"/>
      <c r="H165" s="146"/>
      <c r="I165" s="146"/>
      <c r="J165" s="146"/>
      <c r="K165" s="146"/>
      <c r="L165" s="146"/>
      <c r="M165" s="146"/>
      <c r="N165" s="146"/>
      <c r="O165" s="146"/>
      <c r="P165" s="146"/>
    </row>
    <row r="166">
      <c r="A166" s="146"/>
      <c r="B166" s="127"/>
      <c r="C166" s="146"/>
      <c r="D166" s="146"/>
      <c r="E166" s="146"/>
      <c r="F166" s="146"/>
      <c r="G166" s="146"/>
      <c r="H166" s="146"/>
      <c r="I166" s="146"/>
      <c r="J166" s="146"/>
      <c r="K166" s="146"/>
      <c r="L166" s="146"/>
      <c r="M166" s="146"/>
      <c r="N166" s="146"/>
      <c r="O166" s="146"/>
      <c r="P166" s="146"/>
    </row>
    <row r="167">
      <c r="A167" s="146"/>
      <c r="B167" s="127"/>
      <c r="C167" s="146"/>
      <c r="D167" s="146"/>
      <c r="E167" s="146"/>
      <c r="F167" s="146"/>
      <c r="G167" s="146"/>
      <c r="H167" s="146"/>
      <c r="I167" s="146"/>
      <c r="J167" s="146"/>
      <c r="K167" s="146"/>
      <c r="L167" s="146"/>
      <c r="M167" s="146"/>
      <c r="N167" s="146"/>
      <c r="O167" s="146"/>
      <c r="P167" s="146"/>
    </row>
    <row r="168">
      <c r="A168" s="146"/>
      <c r="B168" s="127"/>
      <c r="C168" s="146"/>
      <c r="D168" s="146"/>
      <c r="E168" s="146"/>
      <c r="F168" s="146"/>
      <c r="G168" s="146"/>
      <c r="H168" s="146"/>
      <c r="I168" s="146"/>
      <c r="J168" s="146"/>
      <c r="K168" s="146"/>
      <c r="L168" s="146"/>
      <c r="M168" s="146"/>
      <c r="N168" s="146"/>
      <c r="O168" s="146"/>
      <c r="P168" s="146"/>
    </row>
    <row r="169">
      <c r="A169" s="146"/>
      <c r="B169" s="127"/>
      <c r="C169" s="146"/>
      <c r="D169" s="146"/>
      <c r="E169" s="146"/>
      <c r="F169" s="146"/>
      <c r="G169" s="146"/>
      <c r="H169" s="146"/>
      <c r="I169" s="146"/>
      <c r="J169" s="146"/>
      <c r="K169" s="146"/>
      <c r="L169" s="146"/>
      <c r="M169" s="146"/>
      <c r="N169" s="146"/>
      <c r="O169" s="146"/>
      <c r="P169" s="146"/>
    </row>
    <row r="170">
      <c r="A170" s="146"/>
      <c r="B170" s="127"/>
      <c r="C170" s="146"/>
      <c r="D170" s="146"/>
      <c r="E170" s="146"/>
      <c r="F170" s="146"/>
      <c r="G170" s="146"/>
      <c r="H170" s="146"/>
      <c r="I170" s="146"/>
      <c r="J170" s="146"/>
      <c r="K170" s="146"/>
      <c r="L170" s="146"/>
      <c r="M170" s="146"/>
      <c r="N170" s="146"/>
      <c r="O170" s="146"/>
      <c r="P170" s="146"/>
    </row>
    <row r="171">
      <c r="A171" s="146"/>
      <c r="B171" s="127"/>
      <c r="C171" s="146"/>
      <c r="D171" s="146"/>
      <c r="E171" s="146"/>
      <c r="F171" s="146"/>
      <c r="G171" s="146"/>
      <c r="H171" s="146"/>
      <c r="I171" s="146"/>
      <c r="J171" s="146"/>
      <c r="K171" s="146"/>
      <c r="L171" s="146"/>
      <c r="M171" s="146"/>
      <c r="N171" s="146"/>
      <c r="O171" s="146"/>
      <c r="P171" s="146"/>
    </row>
    <row r="172">
      <c r="A172" s="146"/>
      <c r="B172" s="127"/>
      <c r="C172" s="146"/>
      <c r="D172" s="146"/>
      <c r="E172" s="146"/>
      <c r="F172" s="146"/>
      <c r="G172" s="146"/>
      <c r="H172" s="146"/>
      <c r="I172" s="146"/>
      <c r="J172" s="146"/>
      <c r="K172" s="146"/>
      <c r="L172" s="146"/>
      <c r="M172" s="146"/>
      <c r="N172" s="146"/>
      <c r="O172" s="146"/>
      <c r="P172" s="146"/>
    </row>
    <row r="173">
      <c r="A173" s="146"/>
      <c r="B173" s="127"/>
      <c r="C173" s="146"/>
      <c r="D173" s="146"/>
      <c r="E173" s="146"/>
      <c r="F173" s="146"/>
      <c r="G173" s="146"/>
      <c r="H173" s="146"/>
      <c r="I173" s="146"/>
      <c r="J173" s="146"/>
      <c r="K173" s="146"/>
      <c r="L173" s="146"/>
      <c r="M173" s="146"/>
      <c r="N173" s="146"/>
      <c r="O173" s="146"/>
      <c r="P173" s="146"/>
    </row>
    <row r="174">
      <c r="A174" s="146"/>
      <c r="B174" s="127"/>
      <c r="C174" s="146"/>
      <c r="D174" s="146"/>
      <c r="E174" s="146"/>
      <c r="F174" s="146"/>
      <c r="G174" s="146"/>
      <c r="H174" s="146"/>
      <c r="I174" s="146"/>
      <c r="J174" s="146"/>
      <c r="K174" s="146"/>
      <c r="L174" s="146"/>
      <c r="M174" s="146"/>
      <c r="N174" s="146"/>
      <c r="O174" s="146"/>
      <c r="P174" s="146"/>
    </row>
    <row r="175">
      <c r="A175" s="146"/>
      <c r="B175" s="127"/>
      <c r="C175" s="146"/>
      <c r="D175" s="146"/>
      <c r="E175" s="146"/>
      <c r="F175" s="146"/>
      <c r="G175" s="146"/>
      <c r="H175" s="146"/>
      <c r="I175" s="146"/>
      <c r="J175" s="146"/>
      <c r="K175" s="146"/>
      <c r="L175" s="146"/>
      <c r="M175" s="146"/>
      <c r="N175" s="146"/>
      <c r="O175" s="146"/>
      <c r="P175" s="146"/>
    </row>
    <row r="176">
      <c r="A176" s="146"/>
      <c r="B176" s="127"/>
      <c r="C176" s="146"/>
      <c r="D176" s="146"/>
      <c r="E176" s="146"/>
      <c r="F176" s="146"/>
      <c r="G176" s="146"/>
      <c r="H176" s="146"/>
      <c r="I176" s="146"/>
      <c r="J176" s="146"/>
      <c r="K176" s="146"/>
      <c r="L176" s="146"/>
      <c r="M176" s="146"/>
      <c r="N176" s="146"/>
      <c r="O176" s="146"/>
      <c r="P176" s="146"/>
    </row>
    <row r="177">
      <c r="A177" s="146"/>
      <c r="B177" s="127"/>
      <c r="C177" s="146"/>
      <c r="D177" s="146"/>
      <c r="E177" s="146"/>
      <c r="F177" s="146"/>
      <c r="G177" s="146"/>
      <c r="H177" s="146"/>
      <c r="I177" s="146"/>
      <c r="J177" s="146"/>
      <c r="K177" s="146"/>
      <c r="L177" s="146"/>
      <c r="M177" s="146"/>
      <c r="N177" s="146"/>
      <c r="O177" s="146"/>
      <c r="P177" s="146"/>
    </row>
    <row r="178">
      <c r="A178" s="146"/>
      <c r="B178" s="127"/>
      <c r="C178" s="146"/>
      <c r="D178" s="146"/>
      <c r="E178" s="146"/>
      <c r="F178" s="146"/>
      <c r="G178" s="146"/>
      <c r="H178" s="146"/>
      <c r="I178" s="146"/>
      <c r="J178" s="146"/>
      <c r="K178" s="146"/>
      <c r="L178" s="146"/>
      <c r="M178" s="146"/>
      <c r="N178" s="146"/>
      <c r="O178" s="146"/>
      <c r="P178" s="146"/>
    </row>
    <row r="179">
      <c r="A179" s="146"/>
      <c r="B179" s="127"/>
      <c r="C179" s="146"/>
      <c r="D179" s="146"/>
      <c r="E179" s="146"/>
      <c r="F179" s="146"/>
      <c r="G179" s="146"/>
      <c r="H179" s="146"/>
      <c r="I179" s="146"/>
      <c r="J179" s="146"/>
      <c r="K179" s="146"/>
      <c r="L179" s="146"/>
      <c r="M179" s="146"/>
      <c r="N179" s="146"/>
      <c r="O179" s="146"/>
      <c r="P179" s="146"/>
    </row>
    <row r="180">
      <c r="A180" s="146"/>
      <c r="B180" s="127"/>
      <c r="C180" s="146"/>
      <c r="D180" s="146"/>
      <c r="E180" s="146"/>
      <c r="F180" s="146"/>
      <c r="G180" s="146"/>
      <c r="H180" s="146"/>
      <c r="I180" s="146"/>
      <c r="J180" s="146"/>
      <c r="K180" s="146"/>
      <c r="L180" s="146"/>
      <c r="M180" s="146"/>
      <c r="N180" s="146"/>
      <c r="O180" s="146"/>
      <c r="P180" s="146"/>
    </row>
    <row r="181">
      <c r="A181" s="146"/>
      <c r="B181" s="127"/>
      <c r="C181" s="146"/>
      <c r="D181" s="146"/>
      <c r="E181" s="146"/>
      <c r="F181" s="146"/>
      <c r="G181" s="146"/>
      <c r="H181" s="146"/>
      <c r="I181" s="146"/>
      <c r="J181" s="146"/>
      <c r="K181" s="146"/>
      <c r="L181" s="146"/>
      <c r="M181" s="146"/>
      <c r="N181" s="146"/>
      <c r="O181" s="146"/>
      <c r="P181" s="146"/>
    </row>
    <row r="182">
      <c r="A182" s="146"/>
      <c r="B182" s="127"/>
      <c r="C182" s="146"/>
      <c r="D182" s="146"/>
      <c r="E182" s="146"/>
      <c r="F182" s="146"/>
      <c r="G182" s="146"/>
      <c r="H182" s="146"/>
      <c r="I182" s="146"/>
      <c r="J182" s="146"/>
      <c r="K182" s="146"/>
      <c r="L182" s="146"/>
      <c r="M182" s="146"/>
      <c r="N182" s="146"/>
      <c r="O182" s="146"/>
      <c r="P182" s="146"/>
    </row>
    <row r="183">
      <c r="A183" s="146"/>
      <c r="B183" s="127"/>
      <c r="C183" s="146"/>
      <c r="D183" s="146"/>
      <c r="E183" s="146"/>
      <c r="F183" s="146"/>
      <c r="G183" s="146"/>
      <c r="H183" s="146"/>
      <c r="I183" s="146"/>
      <c r="J183" s="146"/>
      <c r="K183" s="146"/>
      <c r="L183" s="146"/>
      <c r="M183" s="146"/>
      <c r="N183" s="146"/>
      <c r="O183" s="146"/>
      <c r="P183" s="146"/>
    </row>
    <row r="184">
      <c r="A184" s="146"/>
      <c r="B184" s="127"/>
      <c r="C184" s="146"/>
      <c r="D184" s="146"/>
      <c r="E184" s="146"/>
      <c r="F184" s="146"/>
      <c r="G184" s="146"/>
      <c r="H184" s="146"/>
      <c r="I184" s="146"/>
      <c r="J184" s="146"/>
      <c r="K184" s="146"/>
      <c r="L184" s="146"/>
      <c r="M184" s="146"/>
      <c r="N184" s="146"/>
      <c r="O184" s="146"/>
      <c r="P184" s="146"/>
    </row>
    <row r="185">
      <c r="A185" s="146"/>
      <c r="B185" s="127"/>
      <c r="C185" s="146"/>
      <c r="D185" s="146"/>
      <c r="E185" s="146"/>
      <c r="F185" s="146"/>
      <c r="G185" s="146"/>
      <c r="H185" s="146"/>
      <c r="I185" s="146"/>
      <c r="J185" s="146"/>
      <c r="K185" s="146"/>
      <c r="L185" s="146"/>
      <c r="M185" s="146"/>
      <c r="N185" s="146"/>
      <c r="O185" s="146"/>
      <c r="P185" s="146"/>
    </row>
    <row r="186">
      <c r="A186" s="146"/>
      <c r="B186" s="127"/>
      <c r="C186" s="146"/>
      <c r="D186" s="146"/>
      <c r="E186" s="146"/>
      <c r="F186" s="146"/>
      <c r="G186" s="146"/>
      <c r="H186" s="146"/>
      <c r="I186" s="146"/>
      <c r="J186" s="146"/>
      <c r="K186" s="146"/>
      <c r="L186" s="146"/>
      <c r="M186" s="146"/>
      <c r="N186" s="146"/>
      <c r="O186" s="146"/>
      <c r="P186" s="146"/>
    </row>
    <row r="187">
      <c r="A187" s="146"/>
      <c r="B187" s="127"/>
      <c r="C187" s="146"/>
      <c r="D187" s="146"/>
      <c r="E187" s="146"/>
      <c r="F187" s="146"/>
      <c r="G187" s="146"/>
      <c r="H187" s="146"/>
      <c r="I187" s="146"/>
      <c r="J187" s="146"/>
      <c r="K187" s="146"/>
      <c r="L187" s="146"/>
      <c r="M187" s="146"/>
      <c r="N187" s="146"/>
      <c r="O187" s="146"/>
      <c r="P187" s="146"/>
    </row>
    <row r="188">
      <c r="A188" s="146"/>
      <c r="B188" s="127"/>
      <c r="C188" s="146"/>
      <c r="D188" s="146"/>
      <c r="E188" s="146"/>
      <c r="F188" s="146"/>
      <c r="G188" s="146"/>
      <c r="H188" s="146"/>
      <c r="I188" s="146"/>
      <c r="J188" s="146"/>
      <c r="K188" s="146"/>
      <c r="L188" s="146"/>
      <c r="M188" s="146"/>
      <c r="N188" s="146"/>
      <c r="O188" s="146"/>
      <c r="P188" s="146"/>
    </row>
    <row r="189">
      <c r="A189" s="146"/>
      <c r="B189" s="127"/>
      <c r="C189" s="146"/>
      <c r="D189" s="146"/>
      <c r="E189" s="146"/>
      <c r="F189" s="146"/>
      <c r="G189" s="146"/>
      <c r="H189" s="146"/>
      <c r="I189" s="146"/>
      <c r="J189" s="146"/>
      <c r="K189" s="146"/>
      <c r="L189" s="146"/>
      <c r="M189" s="146"/>
      <c r="N189" s="146"/>
      <c r="O189" s="146"/>
      <c r="P189" s="146"/>
    </row>
    <row r="190">
      <c r="A190" s="146"/>
      <c r="B190" s="127"/>
      <c r="C190" s="146"/>
      <c r="D190" s="146"/>
      <c r="E190" s="146"/>
      <c r="F190" s="146"/>
      <c r="G190" s="146"/>
      <c r="H190" s="146"/>
      <c r="I190" s="146"/>
      <c r="J190" s="146"/>
      <c r="K190" s="146"/>
      <c r="L190" s="146"/>
      <c r="M190" s="146"/>
      <c r="N190" s="146"/>
      <c r="O190" s="146"/>
      <c r="P190" s="146"/>
    </row>
    <row r="191">
      <c r="A191" s="146"/>
      <c r="B191" s="127"/>
      <c r="C191" s="146"/>
      <c r="D191" s="146"/>
      <c r="E191" s="146"/>
      <c r="F191" s="146"/>
      <c r="G191" s="146"/>
      <c r="H191" s="146"/>
      <c r="I191" s="146"/>
      <c r="J191" s="146"/>
      <c r="K191" s="146"/>
      <c r="L191" s="146"/>
      <c r="M191" s="146"/>
      <c r="N191" s="146"/>
      <c r="O191" s="146"/>
      <c r="P191" s="146"/>
    </row>
    <row r="192">
      <c r="A192" s="146"/>
      <c r="B192" s="127"/>
      <c r="C192" s="146"/>
      <c r="D192" s="146"/>
      <c r="E192" s="146"/>
      <c r="F192" s="146"/>
      <c r="G192" s="146"/>
      <c r="H192" s="146"/>
      <c r="I192" s="146"/>
      <c r="J192" s="146"/>
      <c r="K192" s="146"/>
      <c r="L192" s="146"/>
      <c r="M192" s="146"/>
      <c r="N192" s="146"/>
      <c r="O192" s="146"/>
      <c r="P192" s="146"/>
    </row>
    <row r="193">
      <c r="A193" s="146"/>
      <c r="B193" s="127"/>
      <c r="C193" s="146"/>
      <c r="D193" s="146"/>
      <c r="E193" s="146"/>
      <c r="F193" s="146"/>
      <c r="G193" s="146"/>
      <c r="H193" s="146"/>
      <c r="I193" s="146"/>
      <c r="J193" s="146"/>
      <c r="K193" s="146"/>
      <c r="L193" s="146"/>
      <c r="M193" s="146"/>
      <c r="N193" s="146"/>
      <c r="O193" s="146"/>
      <c r="P193" s="146"/>
    </row>
    <row r="194">
      <c r="A194" s="146"/>
      <c r="B194" s="127"/>
      <c r="C194" s="146"/>
      <c r="D194" s="146"/>
      <c r="E194" s="146"/>
      <c r="F194" s="146"/>
      <c r="G194" s="146"/>
      <c r="H194" s="146"/>
      <c r="I194" s="146"/>
      <c r="J194" s="146"/>
      <c r="K194" s="146"/>
      <c r="L194" s="146"/>
      <c r="M194" s="146"/>
      <c r="N194" s="146"/>
      <c r="O194" s="146"/>
      <c r="P194" s="146"/>
    </row>
    <row r="195">
      <c r="A195" s="146"/>
      <c r="B195" s="127"/>
      <c r="C195" s="146"/>
      <c r="D195" s="146"/>
      <c r="E195" s="146"/>
      <c r="F195" s="146"/>
      <c r="G195" s="146"/>
      <c r="H195" s="146"/>
      <c r="I195" s="146"/>
      <c r="J195" s="146"/>
      <c r="K195" s="146"/>
      <c r="L195" s="146"/>
      <c r="M195" s="146"/>
      <c r="N195" s="146"/>
      <c r="O195" s="146"/>
      <c r="P195" s="146"/>
    </row>
    <row r="196">
      <c r="A196" s="146"/>
      <c r="B196" s="127"/>
      <c r="C196" s="146"/>
      <c r="D196" s="146"/>
      <c r="E196" s="146"/>
      <c r="F196" s="146"/>
      <c r="G196" s="146"/>
      <c r="H196" s="146"/>
      <c r="I196" s="146"/>
      <c r="J196" s="146"/>
      <c r="K196" s="146"/>
      <c r="L196" s="146"/>
      <c r="M196" s="146"/>
      <c r="N196" s="146"/>
      <c r="O196" s="146"/>
      <c r="P196" s="146"/>
    </row>
    <row r="197">
      <c r="A197" s="146"/>
      <c r="B197" s="127"/>
      <c r="C197" s="146"/>
      <c r="D197" s="146"/>
      <c r="E197" s="146"/>
      <c r="F197" s="146"/>
      <c r="G197" s="146"/>
      <c r="H197" s="146"/>
      <c r="I197" s="146"/>
      <c r="J197" s="146"/>
      <c r="K197" s="146"/>
      <c r="L197" s="146"/>
      <c r="M197" s="146"/>
      <c r="N197" s="146"/>
      <c r="O197" s="146"/>
      <c r="P197" s="146"/>
    </row>
    <row r="198">
      <c r="A198" s="146"/>
      <c r="B198" s="127"/>
      <c r="C198" s="146"/>
      <c r="D198" s="146"/>
      <c r="E198" s="146"/>
      <c r="F198" s="146"/>
      <c r="G198" s="146"/>
      <c r="H198" s="146"/>
      <c r="I198" s="146"/>
      <c r="J198" s="146"/>
      <c r="K198" s="146"/>
      <c r="L198" s="146"/>
      <c r="M198" s="146"/>
      <c r="N198" s="146"/>
      <c r="O198" s="146"/>
      <c r="P198" s="146"/>
    </row>
    <row r="199">
      <c r="A199" s="146"/>
      <c r="B199" s="127"/>
      <c r="C199" s="146"/>
      <c r="D199" s="146"/>
      <c r="E199" s="146"/>
      <c r="F199" s="146"/>
      <c r="G199" s="146"/>
      <c r="H199" s="146"/>
      <c r="I199" s="146"/>
      <c r="J199" s="146"/>
      <c r="K199" s="146"/>
      <c r="L199" s="146"/>
      <c r="M199" s="146"/>
      <c r="N199" s="146"/>
      <c r="O199" s="146"/>
      <c r="P199" s="146"/>
    </row>
    <row r="200">
      <c r="A200" s="146"/>
      <c r="B200" s="127"/>
      <c r="C200" s="146"/>
      <c r="D200" s="146"/>
      <c r="E200" s="146"/>
      <c r="F200" s="146"/>
      <c r="G200" s="146"/>
      <c r="H200" s="146"/>
      <c r="I200" s="146"/>
      <c r="J200" s="146"/>
      <c r="K200" s="146"/>
      <c r="L200" s="146"/>
      <c r="M200" s="146"/>
      <c r="N200" s="146"/>
      <c r="O200" s="146"/>
      <c r="P200" s="146"/>
    </row>
    <row r="201">
      <c r="A201" s="146"/>
      <c r="B201" s="127"/>
      <c r="C201" s="146"/>
      <c r="D201" s="146"/>
      <c r="E201" s="146"/>
      <c r="F201" s="146"/>
      <c r="G201" s="146"/>
      <c r="H201" s="146"/>
      <c r="I201" s="146"/>
      <c r="J201" s="146"/>
      <c r="K201" s="146"/>
      <c r="L201" s="146"/>
      <c r="M201" s="146"/>
      <c r="N201" s="146"/>
      <c r="O201" s="146"/>
      <c r="P201" s="146"/>
    </row>
    <row r="202">
      <c r="A202" s="146"/>
      <c r="B202" s="127"/>
      <c r="C202" s="146"/>
      <c r="D202" s="146"/>
      <c r="E202" s="146"/>
      <c r="F202" s="146"/>
      <c r="G202" s="146"/>
      <c r="H202" s="146"/>
      <c r="I202" s="146"/>
      <c r="J202" s="146"/>
      <c r="K202" s="146"/>
      <c r="L202" s="146"/>
      <c r="M202" s="146"/>
      <c r="N202" s="146"/>
      <c r="O202" s="146"/>
      <c r="P202" s="146"/>
    </row>
    <row r="203">
      <c r="A203" s="146"/>
      <c r="B203" s="127"/>
      <c r="C203" s="146"/>
      <c r="D203" s="146"/>
      <c r="E203" s="146"/>
      <c r="F203" s="146"/>
      <c r="G203" s="146"/>
      <c r="H203" s="146"/>
      <c r="I203" s="146"/>
      <c r="J203" s="146"/>
      <c r="K203" s="146"/>
      <c r="L203" s="146"/>
      <c r="M203" s="146"/>
      <c r="N203" s="146"/>
      <c r="O203" s="146"/>
      <c r="P203" s="146"/>
    </row>
    <row r="204">
      <c r="A204" s="146"/>
      <c r="B204" s="127"/>
      <c r="C204" s="146"/>
      <c r="D204" s="146"/>
      <c r="E204" s="146"/>
      <c r="F204" s="146"/>
      <c r="G204" s="146"/>
      <c r="H204" s="146"/>
      <c r="I204" s="146"/>
      <c r="J204" s="146"/>
      <c r="K204" s="146"/>
      <c r="L204" s="146"/>
      <c r="M204" s="146"/>
      <c r="N204" s="146"/>
      <c r="O204" s="146"/>
      <c r="P204" s="146"/>
    </row>
    <row r="205">
      <c r="A205" s="146"/>
      <c r="B205" s="127"/>
      <c r="C205" s="146"/>
      <c r="D205" s="146"/>
      <c r="E205" s="146"/>
      <c r="F205" s="146"/>
      <c r="G205" s="146"/>
      <c r="H205" s="146"/>
      <c r="I205" s="146"/>
      <c r="J205" s="146"/>
      <c r="K205" s="146"/>
      <c r="L205" s="146"/>
      <c r="M205" s="146"/>
      <c r="N205" s="146"/>
      <c r="O205" s="146"/>
      <c r="P205" s="146"/>
    </row>
    <row r="206">
      <c r="A206" s="146"/>
      <c r="B206" s="127"/>
      <c r="C206" s="146"/>
      <c r="D206" s="146"/>
      <c r="E206" s="146"/>
      <c r="F206" s="146"/>
      <c r="G206" s="146"/>
      <c r="H206" s="146"/>
      <c r="I206" s="146"/>
      <c r="J206" s="146"/>
      <c r="K206" s="146"/>
      <c r="L206" s="146"/>
      <c r="M206" s="146"/>
      <c r="N206" s="146"/>
      <c r="O206" s="146"/>
      <c r="P206" s="146"/>
    </row>
    <row r="207">
      <c r="A207" s="146"/>
      <c r="B207" s="127"/>
      <c r="C207" s="146"/>
      <c r="D207" s="146"/>
      <c r="E207" s="146"/>
      <c r="F207" s="146"/>
      <c r="G207" s="146"/>
      <c r="H207" s="146"/>
      <c r="I207" s="146"/>
      <c r="J207" s="146"/>
      <c r="K207" s="146"/>
      <c r="L207" s="146"/>
      <c r="M207" s="146"/>
      <c r="N207" s="146"/>
      <c r="O207" s="146"/>
      <c r="P207" s="146"/>
    </row>
    <row r="208">
      <c r="A208" s="146"/>
      <c r="B208" s="127"/>
      <c r="C208" s="146"/>
      <c r="D208" s="146"/>
      <c r="E208" s="146"/>
      <c r="F208" s="146"/>
      <c r="G208" s="146"/>
      <c r="H208" s="146"/>
      <c r="I208" s="146"/>
      <c r="J208" s="146"/>
      <c r="K208" s="146"/>
      <c r="L208" s="146"/>
      <c r="M208" s="146"/>
      <c r="N208" s="146"/>
      <c r="O208" s="146"/>
      <c r="P208" s="146"/>
    </row>
    <row r="209">
      <c r="A209" s="146"/>
      <c r="B209" s="127"/>
      <c r="C209" s="146"/>
      <c r="D209" s="146"/>
      <c r="E209" s="146"/>
      <c r="F209" s="146"/>
      <c r="G209" s="146"/>
      <c r="H209" s="146"/>
      <c r="I209" s="146"/>
      <c r="J209" s="146"/>
      <c r="K209" s="146"/>
      <c r="L209" s="146"/>
      <c r="M209" s="146"/>
      <c r="N209" s="146"/>
      <c r="O209" s="146"/>
      <c r="P209" s="146"/>
    </row>
    <row r="210">
      <c r="A210" s="146"/>
      <c r="B210" s="127"/>
      <c r="C210" s="146"/>
      <c r="D210" s="146"/>
      <c r="E210" s="146"/>
      <c r="F210" s="146"/>
      <c r="G210" s="146"/>
      <c r="H210" s="146"/>
      <c r="I210" s="146"/>
      <c r="J210" s="146"/>
      <c r="K210" s="146"/>
      <c r="L210" s="146"/>
      <c r="M210" s="146"/>
      <c r="N210" s="146"/>
      <c r="O210" s="146"/>
      <c r="P210" s="146"/>
    </row>
    <row r="211">
      <c r="A211" s="146"/>
      <c r="B211" s="127"/>
      <c r="C211" s="146"/>
      <c r="D211" s="146"/>
      <c r="E211" s="146"/>
      <c r="F211" s="146"/>
      <c r="G211" s="146"/>
      <c r="H211" s="146"/>
      <c r="I211" s="146"/>
      <c r="J211" s="146"/>
      <c r="K211" s="146"/>
      <c r="L211" s="146"/>
      <c r="M211" s="146"/>
      <c r="N211" s="146"/>
      <c r="O211" s="146"/>
      <c r="P211" s="146"/>
    </row>
    <row r="212">
      <c r="A212" s="146"/>
      <c r="B212" s="127"/>
      <c r="C212" s="146"/>
      <c r="D212" s="146"/>
      <c r="E212" s="146"/>
      <c r="F212" s="146"/>
      <c r="G212" s="146"/>
      <c r="H212" s="146"/>
      <c r="I212" s="146"/>
      <c r="J212" s="146"/>
      <c r="K212" s="146"/>
      <c r="L212" s="146"/>
      <c r="M212" s="146"/>
      <c r="N212" s="146"/>
      <c r="O212" s="146"/>
      <c r="P212" s="146"/>
    </row>
    <row r="213">
      <c r="A213" s="146"/>
      <c r="B213" s="127"/>
      <c r="C213" s="146"/>
      <c r="D213" s="146"/>
      <c r="E213" s="146"/>
      <c r="F213" s="146"/>
      <c r="G213" s="146"/>
      <c r="H213" s="146"/>
      <c r="I213" s="146"/>
      <c r="J213" s="146"/>
      <c r="K213" s="146"/>
      <c r="L213" s="146"/>
      <c r="M213" s="146"/>
      <c r="N213" s="146"/>
      <c r="O213" s="146"/>
      <c r="P213" s="146"/>
    </row>
    <row r="214">
      <c r="A214" s="146"/>
      <c r="B214" s="127"/>
      <c r="C214" s="146"/>
      <c r="D214" s="146"/>
      <c r="E214" s="146"/>
      <c r="F214" s="146"/>
      <c r="G214" s="146"/>
      <c r="H214" s="146"/>
      <c r="I214" s="146"/>
      <c r="J214" s="146"/>
      <c r="K214" s="146"/>
      <c r="L214" s="146"/>
      <c r="M214" s="146"/>
      <c r="N214" s="146"/>
      <c r="O214" s="146"/>
      <c r="P214" s="146"/>
    </row>
    <row r="215">
      <c r="A215" s="146"/>
      <c r="B215" s="127"/>
      <c r="C215" s="146"/>
      <c r="D215" s="146"/>
      <c r="E215" s="146"/>
      <c r="F215" s="146"/>
      <c r="G215" s="146"/>
      <c r="H215" s="146"/>
      <c r="I215" s="146"/>
      <c r="J215" s="146"/>
      <c r="K215" s="146"/>
      <c r="L215" s="146"/>
      <c r="M215" s="146"/>
      <c r="N215" s="146"/>
      <c r="O215" s="146"/>
      <c r="P215" s="146"/>
    </row>
    <row r="216">
      <c r="A216" s="146"/>
      <c r="B216" s="127"/>
      <c r="C216" s="146"/>
      <c r="D216" s="146"/>
      <c r="E216" s="146"/>
      <c r="F216" s="146"/>
      <c r="G216" s="146"/>
      <c r="H216" s="146"/>
      <c r="I216" s="146"/>
      <c r="J216" s="146"/>
      <c r="K216" s="146"/>
      <c r="L216" s="146"/>
      <c r="M216" s="146"/>
      <c r="N216" s="146"/>
      <c r="O216" s="146"/>
      <c r="P216" s="146"/>
    </row>
    <row r="217">
      <c r="A217" s="146"/>
      <c r="B217" s="127"/>
      <c r="C217" s="146"/>
      <c r="D217" s="146"/>
      <c r="E217" s="146"/>
      <c r="F217" s="146"/>
      <c r="G217" s="146"/>
      <c r="H217" s="146"/>
      <c r="I217" s="146"/>
      <c r="J217" s="146"/>
      <c r="K217" s="146"/>
      <c r="L217" s="146"/>
      <c r="M217" s="146"/>
      <c r="N217" s="146"/>
      <c r="O217" s="146"/>
      <c r="P217" s="146"/>
    </row>
    <row r="218">
      <c r="A218" s="146"/>
      <c r="B218" s="127"/>
      <c r="C218" s="146"/>
      <c r="D218" s="146"/>
      <c r="E218" s="146"/>
      <c r="F218" s="146"/>
      <c r="G218" s="146"/>
      <c r="H218" s="146"/>
      <c r="I218" s="146"/>
      <c r="J218" s="146"/>
      <c r="K218" s="146"/>
      <c r="L218" s="146"/>
      <c r="M218" s="146"/>
      <c r="N218" s="146"/>
      <c r="O218" s="146"/>
      <c r="P218" s="146"/>
    </row>
    <row r="219">
      <c r="A219" s="146"/>
      <c r="B219" s="127"/>
      <c r="C219" s="146"/>
      <c r="D219" s="146"/>
      <c r="E219" s="146"/>
      <c r="F219" s="146"/>
      <c r="G219" s="146"/>
      <c r="H219" s="146"/>
      <c r="I219" s="146"/>
      <c r="J219" s="146"/>
      <c r="K219" s="146"/>
      <c r="L219" s="146"/>
      <c r="M219" s="146"/>
      <c r="N219" s="146"/>
      <c r="O219" s="146"/>
      <c r="P219" s="146"/>
    </row>
    <row r="220">
      <c r="A220" s="146"/>
      <c r="B220" s="127"/>
      <c r="C220" s="146"/>
      <c r="D220" s="146"/>
      <c r="E220" s="146"/>
      <c r="F220" s="146"/>
      <c r="G220" s="146"/>
      <c r="H220" s="146"/>
      <c r="I220" s="146"/>
      <c r="J220" s="146"/>
      <c r="K220" s="146"/>
      <c r="L220" s="146"/>
      <c r="M220" s="146"/>
      <c r="N220" s="146"/>
      <c r="O220" s="146"/>
      <c r="P220" s="146"/>
    </row>
    <row r="221">
      <c r="A221" s="146"/>
      <c r="B221" s="127"/>
      <c r="C221" s="146"/>
      <c r="D221" s="146"/>
      <c r="E221" s="146"/>
      <c r="F221" s="146"/>
      <c r="G221" s="146"/>
      <c r="H221" s="146"/>
      <c r="I221" s="146"/>
      <c r="J221" s="146"/>
      <c r="K221" s="146"/>
      <c r="L221" s="146"/>
      <c r="M221" s="146"/>
      <c r="N221" s="146"/>
      <c r="O221" s="146"/>
      <c r="P221" s="146"/>
    </row>
    <row r="222">
      <c r="A222" s="146"/>
      <c r="B222" s="127"/>
      <c r="C222" s="146"/>
      <c r="D222" s="146"/>
      <c r="E222" s="146"/>
      <c r="F222" s="146"/>
      <c r="G222" s="146"/>
      <c r="H222" s="146"/>
      <c r="I222" s="146"/>
      <c r="J222" s="146"/>
      <c r="K222" s="146"/>
      <c r="L222" s="146"/>
      <c r="M222" s="146"/>
      <c r="N222" s="146"/>
      <c r="O222" s="146"/>
      <c r="P222" s="146"/>
    </row>
    <row r="223">
      <c r="A223" s="146"/>
      <c r="B223" s="127"/>
      <c r="C223" s="146"/>
      <c r="D223" s="146"/>
      <c r="E223" s="146"/>
      <c r="F223" s="146"/>
      <c r="G223" s="146"/>
      <c r="H223" s="146"/>
      <c r="I223" s="146"/>
      <c r="J223" s="146"/>
      <c r="K223" s="146"/>
      <c r="L223" s="146"/>
      <c r="M223" s="146"/>
      <c r="N223" s="146"/>
      <c r="O223" s="146"/>
      <c r="P223" s="146"/>
    </row>
    <row r="224">
      <c r="A224" s="146"/>
      <c r="B224" s="127"/>
      <c r="C224" s="146"/>
      <c r="D224" s="146"/>
      <c r="E224" s="146"/>
      <c r="F224" s="146"/>
      <c r="G224" s="146"/>
      <c r="H224" s="146"/>
      <c r="I224" s="146"/>
      <c r="J224" s="146"/>
      <c r="K224" s="146"/>
      <c r="L224" s="146"/>
      <c r="M224" s="146"/>
      <c r="N224" s="146"/>
      <c r="O224" s="146"/>
      <c r="P224" s="146"/>
    </row>
    <row r="225">
      <c r="A225" s="146"/>
      <c r="B225" s="127"/>
      <c r="C225" s="146"/>
      <c r="D225" s="146"/>
      <c r="E225" s="146"/>
      <c r="F225" s="146"/>
      <c r="G225" s="146"/>
      <c r="H225" s="146"/>
      <c r="I225" s="146"/>
      <c r="J225" s="146"/>
      <c r="K225" s="146"/>
      <c r="L225" s="146"/>
      <c r="M225" s="146"/>
      <c r="N225" s="146"/>
      <c r="O225" s="146"/>
      <c r="P225" s="146"/>
    </row>
    <row r="226">
      <c r="A226" s="146"/>
      <c r="B226" s="127"/>
      <c r="C226" s="146"/>
      <c r="D226" s="146"/>
      <c r="E226" s="146"/>
      <c r="F226" s="146"/>
      <c r="G226" s="146"/>
      <c r="H226" s="146"/>
      <c r="I226" s="146"/>
      <c r="J226" s="146"/>
      <c r="K226" s="146"/>
      <c r="L226" s="146"/>
      <c r="M226" s="146"/>
      <c r="N226" s="146"/>
      <c r="O226" s="146"/>
      <c r="P226" s="146"/>
    </row>
    <row r="227">
      <c r="A227" s="146"/>
      <c r="B227" s="127"/>
      <c r="C227" s="146"/>
      <c r="D227" s="146"/>
      <c r="E227" s="146"/>
      <c r="F227" s="146"/>
      <c r="G227" s="146"/>
      <c r="H227" s="146"/>
      <c r="I227" s="146"/>
      <c r="J227" s="146"/>
      <c r="K227" s="146"/>
      <c r="L227" s="146"/>
      <c r="M227" s="146"/>
      <c r="N227" s="146"/>
      <c r="O227" s="146"/>
      <c r="P227" s="146"/>
    </row>
    <row r="228">
      <c r="A228" s="146"/>
      <c r="B228" s="127"/>
      <c r="C228" s="146"/>
      <c r="D228" s="146"/>
      <c r="E228" s="146"/>
      <c r="F228" s="146"/>
      <c r="G228" s="146"/>
      <c r="H228" s="146"/>
      <c r="I228" s="146"/>
      <c r="J228" s="146"/>
      <c r="K228" s="146"/>
      <c r="L228" s="146"/>
      <c r="M228" s="146"/>
      <c r="N228" s="146"/>
      <c r="O228" s="146"/>
      <c r="P228" s="146"/>
    </row>
    <row r="229">
      <c r="A229" s="146"/>
      <c r="B229" s="127"/>
      <c r="C229" s="146"/>
      <c r="D229" s="146"/>
      <c r="E229" s="146"/>
      <c r="F229" s="146"/>
      <c r="G229" s="146"/>
      <c r="H229" s="146"/>
      <c r="I229" s="146"/>
      <c r="J229" s="146"/>
      <c r="K229" s="146"/>
      <c r="L229" s="146"/>
      <c r="M229" s="146"/>
      <c r="N229" s="146"/>
      <c r="O229" s="146"/>
      <c r="P229" s="146"/>
    </row>
    <row r="230">
      <c r="A230" s="146"/>
      <c r="B230" s="127"/>
      <c r="C230" s="146"/>
      <c r="D230" s="146"/>
      <c r="E230" s="146"/>
      <c r="F230" s="146"/>
      <c r="G230" s="146"/>
      <c r="H230" s="146"/>
      <c r="I230" s="146"/>
      <c r="J230" s="146"/>
      <c r="K230" s="146"/>
      <c r="L230" s="146"/>
      <c r="M230" s="146"/>
      <c r="N230" s="146"/>
      <c r="O230" s="146"/>
      <c r="P230" s="146"/>
    </row>
    <row r="231">
      <c r="A231" s="146"/>
      <c r="B231" s="127"/>
      <c r="C231" s="146"/>
      <c r="D231" s="146"/>
      <c r="E231" s="146"/>
      <c r="F231" s="146"/>
      <c r="G231" s="146"/>
      <c r="H231" s="146"/>
      <c r="I231" s="146"/>
      <c r="J231" s="146"/>
      <c r="K231" s="146"/>
      <c r="L231" s="146"/>
      <c r="M231" s="146"/>
      <c r="N231" s="146"/>
      <c r="O231" s="146"/>
      <c r="P231" s="146"/>
    </row>
    <row r="232">
      <c r="A232" s="146"/>
      <c r="B232" s="127"/>
      <c r="C232" s="146"/>
      <c r="D232" s="146"/>
      <c r="E232" s="146"/>
      <c r="F232" s="146"/>
      <c r="G232" s="146"/>
      <c r="H232" s="146"/>
      <c r="I232" s="146"/>
      <c r="J232" s="146"/>
      <c r="K232" s="146"/>
      <c r="L232" s="146"/>
      <c r="M232" s="146"/>
      <c r="N232" s="146"/>
      <c r="O232" s="146"/>
      <c r="P232" s="146"/>
    </row>
    <row r="233">
      <c r="A233" s="146"/>
      <c r="B233" s="127"/>
      <c r="C233" s="146"/>
      <c r="D233" s="146"/>
      <c r="E233" s="146"/>
      <c r="F233" s="146"/>
      <c r="G233" s="146"/>
      <c r="H233" s="146"/>
      <c r="I233" s="146"/>
      <c r="J233" s="146"/>
      <c r="K233" s="146"/>
      <c r="L233" s="146"/>
      <c r="M233" s="146"/>
      <c r="N233" s="146"/>
      <c r="O233" s="146"/>
      <c r="P233" s="146"/>
    </row>
    <row r="234">
      <c r="A234" s="146"/>
      <c r="B234" s="127"/>
      <c r="C234" s="146"/>
      <c r="D234" s="146"/>
      <c r="E234" s="146"/>
      <c r="F234" s="146"/>
      <c r="G234" s="146"/>
      <c r="H234" s="146"/>
      <c r="I234" s="146"/>
      <c r="J234" s="146"/>
      <c r="K234" s="146"/>
      <c r="L234" s="146"/>
      <c r="M234" s="146"/>
      <c r="N234" s="146"/>
      <c r="O234" s="146"/>
      <c r="P234" s="146"/>
    </row>
    <row r="235">
      <c r="A235" s="146"/>
      <c r="B235" s="127"/>
      <c r="C235" s="146"/>
      <c r="D235" s="146"/>
      <c r="E235" s="146"/>
      <c r="F235" s="146"/>
      <c r="G235" s="146"/>
      <c r="H235" s="146"/>
      <c r="I235" s="146"/>
      <c r="J235" s="146"/>
      <c r="K235" s="146"/>
      <c r="L235" s="146"/>
      <c r="M235" s="146"/>
      <c r="N235" s="146"/>
      <c r="O235" s="146"/>
      <c r="P235" s="146"/>
    </row>
    <row r="236">
      <c r="A236" s="146"/>
      <c r="B236" s="127"/>
      <c r="C236" s="146"/>
      <c r="D236" s="146"/>
      <c r="E236" s="146"/>
      <c r="F236" s="146"/>
      <c r="G236" s="146"/>
      <c r="H236" s="146"/>
      <c r="I236" s="146"/>
      <c r="J236" s="146"/>
      <c r="K236" s="146"/>
      <c r="L236" s="146"/>
      <c r="M236" s="146"/>
      <c r="N236" s="146"/>
      <c r="O236" s="146"/>
      <c r="P236" s="146"/>
    </row>
    <row r="237">
      <c r="A237" s="146"/>
      <c r="B237" s="127"/>
      <c r="C237" s="146"/>
      <c r="D237" s="146"/>
      <c r="E237" s="146"/>
      <c r="F237" s="146"/>
      <c r="G237" s="146"/>
      <c r="H237" s="146"/>
      <c r="I237" s="146"/>
      <c r="J237" s="146"/>
      <c r="K237" s="146"/>
      <c r="L237" s="146"/>
      <c r="M237" s="146"/>
      <c r="N237" s="146"/>
      <c r="O237" s="146"/>
      <c r="P237" s="146"/>
    </row>
    <row r="238">
      <c r="A238" s="146"/>
      <c r="B238" s="127"/>
      <c r="C238" s="146"/>
      <c r="D238" s="146"/>
      <c r="E238" s="146"/>
      <c r="F238" s="146"/>
      <c r="G238" s="146"/>
      <c r="H238" s="146"/>
      <c r="I238" s="146"/>
      <c r="J238" s="146"/>
      <c r="K238" s="146"/>
      <c r="L238" s="146"/>
      <c r="M238" s="146"/>
      <c r="N238" s="146"/>
      <c r="O238" s="146"/>
      <c r="P238" s="146"/>
    </row>
    <row r="239">
      <c r="A239" s="146"/>
      <c r="B239" s="127"/>
      <c r="C239" s="146"/>
      <c r="D239" s="146"/>
      <c r="E239" s="146"/>
      <c r="F239" s="146"/>
      <c r="G239" s="146"/>
      <c r="H239" s="146"/>
      <c r="I239" s="146"/>
      <c r="J239" s="146"/>
      <c r="K239" s="146"/>
      <c r="L239" s="146"/>
      <c r="M239" s="146"/>
      <c r="N239" s="146"/>
      <c r="O239" s="146"/>
      <c r="P239" s="146"/>
    </row>
    <row r="240">
      <c r="A240" s="146"/>
      <c r="B240" s="127"/>
      <c r="C240" s="146"/>
      <c r="D240" s="146"/>
      <c r="E240" s="146"/>
      <c r="F240" s="146"/>
      <c r="G240" s="146"/>
      <c r="H240" s="146"/>
      <c r="I240" s="146"/>
      <c r="J240" s="146"/>
      <c r="K240" s="146"/>
      <c r="L240" s="146"/>
      <c r="M240" s="146"/>
      <c r="N240" s="146"/>
      <c r="O240" s="146"/>
      <c r="P240" s="146"/>
    </row>
    <row r="241">
      <c r="A241" s="146"/>
      <c r="B241" s="127"/>
      <c r="C241" s="146"/>
      <c r="D241" s="146"/>
      <c r="E241" s="146"/>
      <c r="F241" s="146"/>
      <c r="G241" s="146"/>
      <c r="H241" s="146"/>
      <c r="I241" s="146"/>
      <c r="J241" s="146"/>
      <c r="K241" s="146"/>
      <c r="L241" s="146"/>
      <c r="M241" s="146"/>
      <c r="N241" s="146"/>
      <c r="O241" s="146"/>
      <c r="P241" s="146"/>
    </row>
    <row r="242">
      <c r="A242" s="146"/>
      <c r="B242" s="127"/>
      <c r="C242" s="146"/>
      <c r="D242" s="146"/>
      <c r="E242" s="146"/>
      <c r="F242" s="146"/>
      <c r="G242" s="146"/>
      <c r="H242" s="146"/>
      <c r="I242" s="146"/>
      <c r="J242" s="146"/>
      <c r="K242" s="146"/>
      <c r="L242" s="146"/>
      <c r="M242" s="146"/>
      <c r="N242" s="146"/>
      <c r="O242" s="146"/>
      <c r="P242" s="146"/>
    </row>
    <row r="243">
      <c r="A243" s="146"/>
      <c r="B243" s="127"/>
      <c r="C243" s="146"/>
      <c r="D243" s="146"/>
      <c r="E243" s="146"/>
      <c r="F243" s="146"/>
      <c r="G243" s="146"/>
      <c r="H243" s="146"/>
      <c r="I243" s="146"/>
      <c r="J243" s="146"/>
      <c r="K243" s="146"/>
      <c r="L243" s="146"/>
      <c r="M243" s="146"/>
      <c r="N243" s="146"/>
      <c r="O243" s="146"/>
      <c r="P243" s="146"/>
    </row>
    <row r="244">
      <c r="A244" s="146"/>
      <c r="B244" s="127"/>
      <c r="C244" s="146"/>
      <c r="D244" s="146"/>
      <c r="E244" s="146"/>
      <c r="F244" s="146"/>
      <c r="G244" s="146"/>
      <c r="H244" s="146"/>
      <c r="I244" s="146"/>
      <c r="J244" s="146"/>
      <c r="K244" s="146"/>
      <c r="L244" s="146"/>
      <c r="M244" s="146"/>
      <c r="N244" s="146"/>
      <c r="O244" s="146"/>
      <c r="P244" s="146"/>
    </row>
    <row r="245">
      <c r="A245" s="146"/>
      <c r="B245" s="127"/>
      <c r="C245" s="146"/>
      <c r="D245" s="146"/>
      <c r="E245" s="146"/>
      <c r="F245" s="146"/>
      <c r="G245" s="146"/>
      <c r="H245" s="146"/>
      <c r="I245" s="146"/>
      <c r="J245" s="146"/>
      <c r="K245" s="146"/>
      <c r="L245" s="146"/>
      <c r="M245" s="146"/>
      <c r="N245" s="146"/>
      <c r="O245" s="146"/>
      <c r="P245" s="146"/>
    </row>
    <row r="246">
      <c r="A246" s="146"/>
      <c r="B246" s="127"/>
      <c r="C246" s="146"/>
      <c r="D246" s="146"/>
      <c r="E246" s="146"/>
      <c r="F246" s="146"/>
      <c r="G246" s="146"/>
      <c r="H246" s="146"/>
      <c r="I246" s="146"/>
      <c r="J246" s="146"/>
      <c r="K246" s="146"/>
      <c r="L246" s="146"/>
      <c r="M246" s="146"/>
      <c r="N246" s="146"/>
      <c r="O246" s="146"/>
      <c r="P246" s="146"/>
    </row>
    <row r="247">
      <c r="A247" s="146"/>
      <c r="B247" s="127"/>
      <c r="C247" s="146"/>
      <c r="D247" s="146"/>
      <c r="E247" s="146"/>
      <c r="F247" s="146"/>
      <c r="G247" s="146"/>
      <c r="H247" s="146"/>
      <c r="I247" s="146"/>
      <c r="J247" s="146"/>
      <c r="K247" s="146"/>
      <c r="L247" s="146"/>
      <c r="M247" s="146"/>
      <c r="N247" s="146"/>
      <c r="O247" s="146"/>
      <c r="P247" s="146"/>
    </row>
    <row r="248">
      <c r="A248" s="146"/>
      <c r="B248" s="127"/>
      <c r="C248" s="146"/>
      <c r="D248" s="146"/>
      <c r="E248" s="146"/>
      <c r="F248" s="146"/>
      <c r="G248" s="146"/>
      <c r="H248" s="146"/>
      <c r="I248" s="146"/>
      <c r="J248" s="146"/>
      <c r="K248" s="146"/>
      <c r="L248" s="146"/>
      <c r="M248" s="146"/>
      <c r="N248" s="146"/>
      <c r="O248" s="146"/>
      <c r="P248" s="146"/>
    </row>
    <row r="249">
      <c r="A249" s="146"/>
      <c r="B249" s="127"/>
      <c r="C249" s="146"/>
      <c r="D249" s="146"/>
      <c r="E249" s="146"/>
      <c r="F249" s="146"/>
      <c r="G249" s="146"/>
      <c r="H249" s="146"/>
      <c r="I249" s="146"/>
      <c r="J249" s="146"/>
      <c r="K249" s="146"/>
      <c r="L249" s="146"/>
      <c r="M249" s="146"/>
      <c r="N249" s="146"/>
      <c r="O249" s="146"/>
      <c r="P249" s="146"/>
    </row>
    <row r="250">
      <c r="A250" s="146"/>
      <c r="B250" s="127"/>
      <c r="C250" s="146"/>
      <c r="D250" s="146"/>
      <c r="E250" s="146"/>
      <c r="F250" s="146"/>
      <c r="G250" s="146"/>
      <c r="H250" s="146"/>
      <c r="I250" s="146"/>
      <c r="J250" s="146"/>
      <c r="K250" s="146"/>
      <c r="L250" s="146"/>
      <c r="M250" s="146"/>
      <c r="N250" s="146"/>
      <c r="O250" s="146"/>
      <c r="P250" s="146"/>
    </row>
    <row r="251">
      <c r="A251" s="146"/>
      <c r="B251" s="127"/>
      <c r="C251" s="146"/>
      <c r="D251" s="146"/>
      <c r="E251" s="146"/>
      <c r="F251" s="146"/>
      <c r="G251" s="146"/>
      <c r="H251" s="146"/>
      <c r="I251" s="146"/>
      <c r="J251" s="146"/>
      <c r="K251" s="146"/>
      <c r="L251" s="146"/>
      <c r="M251" s="146"/>
      <c r="N251" s="146"/>
      <c r="O251" s="146"/>
      <c r="P251" s="146"/>
    </row>
    <row r="252">
      <c r="A252" s="146"/>
      <c r="B252" s="127"/>
      <c r="C252" s="146"/>
      <c r="D252" s="146"/>
      <c r="E252" s="146"/>
      <c r="F252" s="146"/>
      <c r="G252" s="146"/>
      <c r="H252" s="146"/>
      <c r="I252" s="146"/>
      <c r="J252" s="146"/>
      <c r="K252" s="146"/>
      <c r="L252" s="146"/>
      <c r="M252" s="146"/>
      <c r="N252" s="146"/>
      <c r="O252" s="146"/>
      <c r="P252" s="146"/>
    </row>
    <row r="253">
      <c r="A253" s="146"/>
      <c r="B253" s="127"/>
      <c r="C253" s="146"/>
      <c r="D253" s="146"/>
      <c r="E253" s="146"/>
      <c r="F253" s="146"/>
      <c r="G253" s="146"/>
      <c r="H253" s="146"/>
      <c r="I253" s="146"/>
      <c r="J253" s="146"/>
      <c r="K253" s="146"/>
      <c r="L253" s="146"/>
      <c r="M253" s="146"/>
      <c r="N253" s="146"/>
      <c r="O253" s="146"/>
      <c r="P253" s="146"/>
    </row>
    <row r="254">
      <c r="A254" s="146"/>
      <c r="B254" s="127"/>
      <c r="C254" s="146"/>
      <c r="D254" s="146"/>
      <c r="E254" s="146"/>
      <c r="F254" s="146"/>
      <c r="G254" s="146"/>
      <c r="H254" s="146"/>
      <c r="I254" s="146"/>
      <c r="J254" s="146"/>
      <c r="K254" s="146"/>
      <c r="L254" s="146"/>
      <c r="M254" s="146"/>
      <c r="N254" s="146"/>
      <c r="O254" s="146"/>
      <c r="P254" s="146"/>
    </row>
    <row r="255">
      <c r="A255" s="146"/>
      <c r="B255" s="127"/>
      <c r="C255" s="146"/>
      <c r="D255" s="146"/>
      <c r="E255" s="146"/>
      <c r="F255" s="146"/>
      <c r="G255" s="146"/>
      <c r="H255" s="146"/>
      <c r="I255" s="146"/>
      <c r="J255" s="146"/>
      <c r="K255" s="146"/>
      <c r="L255" s="146"/>
      <c r="M255" s="146"/>
      <c r="N255" s="146"/>
      <c r="O255" s="146"/>
      <c r="P255" s="146"/>
    </row>
    <row r="256">
      <c r="A256" s="146"/>
      <c r="B256" s="127"/>
      <c r="C256" s="146"/>
      <c r="D256" s="146"/>
      <c r="E256" s="146"/>
      <c r="F256" s="146"/>
      <c r="G256" s="146"/>
      <c r="H256" s="146"/>
      <c r="I256" s="146"/>
      <c r="J256" s="146"/>
      <c r="K256" s="146"/>
      <c r="L256" s="146"/>
      <c r="M256" s="146"/>
      <c r="N256" s="146"/>
      <c r="O256" s="146"/>
      <c r="P256" s="146"/>
    </row>
    <row r="257">
      <c r="A257" s="146"/>
      <c r="B257" s="127"/>
      <c r="C257" s="146"/>
      <c r="D257" s="146"/>
      <c r="E257" s="146"/>
      <c r="F257" s="146"/>
      <c r="G257" s="146"/>
      <c r="H257" s="146"/>
      <c r="I257" s="146"/>
      <c r="J257" s="146"/>
      <c r="K257" s="146"/>
      <c r="L257" s="146"/>
      <c r="M257" s="146"/>
      <c r="N257" s="146"/>
      <c r="O257" s="146"/>
      <c r="P257" s="146"/>
    </row>
    <row r="258">
      <c r="A258" s="146"/>
      <c r="B258" s="127"/>
      <c r="C258" s="146"/>
      <c r="D258" s="146"/>
      <c r="E258" s="146"/>
      <c r="F258" s="146"/>
      <c r="G258" s="146"/>
      <c r="H258" s="146"/>
      <c r="I258" s="146"/>
      <c r="J258" s="146"/>
      <c r="K258" s="146"/>
      <c r="L258" s="146"/>
      <c r="M258" s="146"/>
      <c r="N258" s="146"/>
      <c r="O258" s="146"/>
      <c r="P258" s="146"/>
    </row>
    <row r="259">
      <c r="A259" s="146"/>
      <c r="B259" s="127"/>
      <c r="C259" s="146"/>
      <c r="D259" s="146"/>
      <c r="E259" s="146"/>
      <c r="F259" s="146"/>
      <c r="G259" s="146"/>
      <c r="H259" s="146"/>
      <c r="I259" s="146"/>
      <c r="J259" s="146"/>
      <c r="K259" s="146"/>
      <c r="L259" s="146"/>
      <c r="M259" s="146"/>
      <c r="N259" s="146"/>
      <c r="O259" s="146"/>
      <c r="P259" s="146"/>
    </row>
    <row r="260">
      <c r="A260" s="146"/>
      <c r="B260" s="127"/>
      <c r="C260" s="146"/>
      <c r="D260" s="146"/>
      <c r="E260" s="146"/>
      <c r="F260" s="146"/>
      <c r="G260" s="146"/>
      <c r="H260" s="146"/>
      <c r="I260" s="146"/>
      <c r="J260" s="146"/>
      <c r="K260" s="146"/>
      <c r="L260" s="146"/>
      <c r="M260" s="146"/>
      <c r="N260" s="146"/>
      <c r="O260" s="146"/>
      <c r="P260" s="146"/>
    </row>
    <row r="261">
      <c r="A261" s="146"/>
      <c r="B261" s="127"/>
      <c r="C261" s="146"/>
      <c r="D261" s="146"/>
      <c r="E261" s="146"/>
      <c r="F261" s="146"/>
      <c r="G261" s="146"/>
      <c r="H261" s="146"/>
      <c r="I261" s="146"/>
      <c r="J261" s="146"/>
      <c r="K261" s="146"/>
      <c r="L261" s="146"/>
      <c r="M261" s="146"/>
      <c r="N261" s="146"/>
      <c r="O261" s="146"/>
      <c r="P261" s="146"/>
    </row>
    <row r="262">
      <c r="A262" s="146"/>
      <c r="B262" s="127"/>
      <c r="C262" s="146"/>
      <c r="D262" s="146"/>
      <c r="E262" s="146"/>
      <c r="F262" s="146"/>
      <c r="G262" s="146"/>
      <c r="H262" s="146"/>
      <c r="I262" s="146"/>
      <c r="J262" s="146"/>
      <c r="K262" s="146"/>
      <c r="L262" s="146"/>
      <c r="M262" s="146"/>
      <c r="N262" s="146"/>
      <c r="O262" s="146"/>
      <c r="P262" s="146"/>
    </row>
    <row r="263">
      <c r="A263" s="146"/>
      <c r="B263" s="127"/>
      <c r="C263" s="146"/>
      <c r="D263" s="146"/>
      <c r="E263" s="146"/>
      <c r="F263" s="146"/>
      <c r="G263" s="146"/>
      <c r="H263" s="146"/>
      <c r="I263" s="146"/>
      <c r="J263" s="146"/>
      <c r="K263" s="146"/>
      <c r="L263" s="146"/>
      <c r="M263" s="146"/>
      <c r="N263" s="146"/>
      <c r="O263" s="146"/>
      <c r="P263" s="146"/>
    </row>
    <row r="264">
      <c r="A264" s="146"/>
      <c r="B264" s="127"/>
      <c r="C264" s="146"/>
      <c r="D264" s="146"/>
      <c r="E264" s="146"/>
      <c r="F264" s="146"/>
      <c r="G264" s="146"/>
      <c r="H264" s="146"/>
      <c r="I264" s="146"/>
      <c r="J264" s="146"/>
      <c r="K264" s="146"/>
      <c r="L264" s="146"/>
      <c r="M264" s="146"/>
      <c r="N264" s="146"/>
      <c r="O264" s="146"/>
      <c r="P264" s="146"/>
    </row>
    <row r="265">
      <c r="A265" s="146"/>
      <c r="B265" s="127"/>
      <c r="C265" s="146"/>
      <c r="D265" s="146"/>
      <c r="E265" s="146"/>
      <c r="F265" s="146"/>
      <c r="G265" s="146"/>
      <c r="H265" s="146"/>
      <c r="I265" s="146"/>
      <c r="J265" s="146"/>
      <c r="K265" s="146"/>
      <c r="L265" s="146"/>
      <c r="M265" s="146"/>
      <c r="N265" s="146"/>
      <c r="O265" s="146"/>
      <c r="P265" s="146"/>
    </row>
    <row r="266">
      <c r="A266" s="146"/>
      <c r="B266" s="127"/>
      <c r="C266" s="146"/>
      <c r="D266" s="146"/>
      <c r="E266" s="146"/>
      <c r="F266" s="146"/>
      <c r="G266" s="146"/>
      <c r="H266" s="146"/>
      <c r="I266" s="146"/>
      <c r="J266" s="146"/>
      <c r="K266" s="146"/>
      <c r="L266" s="146"/>
      <c r="M266" s="146"/>
      <c r="N266" s="146"/>
      <c r="O266" s="146"/>
      <c r="P266" s="146"/>
    </row>
    <row r="267">
      <c r="A267" s="146"/>
      <c r="B267" s="127"/>
      <c r="C267" s="146"/>
      <c r="D267" s="146"/>
      <c r="E267" s="146"/>
      <c r="F267" s="146"/>
      <c r="G267" s="146"/>
      <c r="H267" s="146"/>
      <c r="I267" s="146"/>
      <c r="J267" s="146"/>
      <c r="K267" s="146"/>
      <c r="L267" s="146"/>
      <c r="M267" s="146"/>
      <c r="N267" s="146"/>
      <c r="O267" s="146"/>
      <c r="P267" s="146"/>
    </row>
    <row r="268">
      <c r="A268" s="146"/>
      <c r="B268" s="127"/>
      <c r="C268" s="146"/>
      <c r="D268" s="146"/>
      <c r="E268" s="146"/>
      <c r="F268" s="146"/>
      <c r="G268" s="146"/>
      <c r="H268" s="146"/>
      <c r="I268" s="146"/>
      <c r="J268" s="146"/>
      <c r="K268" s="146"/>
      <c r="L268" s="146"/>
      <c r="M268" s="146"/>
      <c r="N268" s="146"/>
      <c r="O268" s="146"/>
      <c r="P268" s="146"/>
    </row>
    <row r="269">
      <c r="A269" s="146"/>
      <c r="B269" s="127"/>
      <c r="C269" s="146"/>
      <c r="D269" s="146"/>
      <c r="E269" s="146"/>
      <c r="F269" s="146"/>
      <c r="G269" s="146"/>
      <c r="H269" s="146"/>
      <c r="I269" s="146"/>
      <c r="J269" s="146"/>
      <c r="K269" s="146"/>
      <c r="L269" s="146"/>
      <c r="M269" s="146"/>
      <c r="N269" s="146"/>
      <c r="O269" s="146"/>
      <c r="P269" s="146"/>
    </row>
    <row r="270">
      <c r="A270" s="146"/>
      <c r="B270" s="127"/>
      <c r="C270" s="146"/>
      <c r="D270" s="146"/>
      <c r="E270" s="146"/>
      <c r="F270" s="146"/>
      <c r="G270" s="146"/>
      <c r="H270" s="146"/>
      <c r="I270" s="146"/>
      <c r="J270" s="146"/>
      <c r="K270" s="146"/>
      <c r="L270" s="146"/>
      <c r="M270" s="146"/>
      <c r="N270" s="146"/>
      <c r="O270" s="146"/>
      <c r="P270" s="146"/>
    </row>
    <row r="271">
      <c r="A271" s="146"/>
      <c r="B271" s="127"/>
      <c r="C271" s="146"/>
      <c r="D271" s="146"/>
      <c r="E271" s="146"/>
      <c r="F271" s="146"/>
      <c r="G271" s="146"/>
      <c r="H271" s="146"/>
      <c r="I271" s="146"/>
      <c r="J271" s="146"/>
      <c r="K271" s="146"/>
      <c r="L271" s="146"/>
      <c r="M271" s="146"/>
      <c r="N271" s="146"/>
      <c r="O271" s="146"/>
      <c r="P271" s="146"/>
    </row>
    <row r="272">
      <c r="A272" s="146"/>
      <c r="B272" s="127"/>
      <c r="C272" s="146"/>
      <c r="D272" s="146"/>
      <c r="E272" s="146"/>
      <c r="F272" s="146"/>
      <c r="G272" s="146"/>
      <c r="H272" s="146"/>
      <c r="I272" s="146"/>
      <c r="J272" s="146"/>
      <c r="K272" s="146"/>
      <c r="L272" s="146"/>
      <c r="M272" s="146"/>
      <c r="N272" s="146"/>
      <c r="O272" s="146"/>
      <c r="P272" s="146"/>
    </row>
    <row r="273">
      <c r="A273" s="146"/>
      <c r="B273" s="127"/>
      <c r="C273" s="146"/>
      <c r="D273" s="146"/>
      <c r="E273" s="146"/>
      <c r="F273" s="146"/>
      <c r="G273" s="146"/>
      <c r="H273" s="146"/>
      <c r="I273" s="146"/>
      <c r="J273" s="146"/>
      <c r="K273" s="146"/>
      <c r="L273" s="146"/>
      <c r="M273" s="146"/>
      <c r="N273" s="146"/>
      <c r="O273" s="146"/>
      <c r="P273" s="146"/>
    </row>
    <row r="274">
      <c r="A274" s="146"/>
      <c r="B274" s="127"/>
      <c r="C274" s="146"/>
      <c r="D274" s="146"/>
      <c r="E274" s="146"/>
      <c r="F274" s="146"/>
      <c r="G274" s="146"/>
      <c r="H274" s="146"/>
      <c r="I274" s="146"/>
      <c r="J274" s="146"/>
      <c r="K274" s="146"/>
      <c r="L274" s="146"/>
      <c r="M274" s="146"/>
      <c r="N274" s="146"/>
      <c r="O274" s="146"/>
      <c r="P274" s="146"/>
    </row>
    <row r="275">
      <c r="A275" s="146"/>
      <c r="B275" s="127"/>
      <c r="C275" s="146"/>
      <c r="D275" s="146"/>
      <c r="E275" s="146"/>
      <c r="F275" s="146"/>
      <c r="G275" s="146"/>
      <c r="H275" s="146"/>
      <c r="I275" s="146"/>
      <c r="J275" s="146"/>
      <c r="K275" s="146"/>
      <c r="L275" s="146"/>
      <c r="M275" s="146"/>
      <c r="N275" s="146"/>
      <c r="O275" s="146"/>
      <c r="P275" s="146"/>
    </row>
    <row r="276">
      <c r="A276" s="146"/>
      <c r="B276" s="127"/>
      <c r="C276" s="146"/>
      <c r="D276" s="146"/>
      <c r="E276" s="146"/>
      <c r="F276" s="146"/>
      <c r="G276" s="146"/>
      <c r="H276" s="146"/>
      <c r="I276" s="146"/>
      <c r="J276" s="146"/>
      <c r="K276" s="146"/>
      <c r="L276" s="146"/>
      <c r="M276" s="146"/>
      <c r="N276" s="146"/>
      <c r="O276" s="146"/>
      <c r="P276" s="146"/>
    </row>
    <row r="277">
      <c r="A277" s="146"/>
      <c r="B277" s="127"/>
      <c r="C277" s="146"/>
      <c r="D277" s="146"/>
      <c r="E277" s="146"/>
      <c r="F277" s="146"/>
      <c r="G277" s="146"/>
      <c r="H277" s="146"/>
      <c r="I277" s="146"/>
      <c r="J277" s="146"/>
      <c r="K277" s="146"/>
      <c r="L277" s="146"/>
      <c r="M277" s="146"/>
      <c r="N277" s="146"/>
      <c r="O277" s="146"/>
      <c r="P277" s="146"/>
    </row>
    <row r="278">
      <c r="A278" s="146"/>
      <c r="B278" s="127"/>
      <c r="C278" s="146"/>
      <c r="D278" s="146"/>
      <c r="E278" s="146"/>
      <c r="F278" s="146"/>
      <c r="G278" s="146"/>
      <c r="H278" s="146"/>
      <c r="I278" s="146"/>
      <c r="J278" s="146"/>
      <c r="K278" s="146"/>
      <c r="L278" s="146"/>
      <c r="M278" s="146"/>
      <c r="N278" s="146"/>
      <c r="O278" s="146"/>
      <c r="P278" s="146"/>
    </row>
    <row r="279">
      <c r="A279" s="146"/>
      <c r="B279" s="127"/>
      <c r="C279" s="146"/>
      <c r="D279" s="146"/>
      <c r="E279" s="146"/>
      <c r="F279" s="146"/>
      <c r="G279" s="146"/>
      <c r="H279" s="146"/>
      <c r="I279" s="146"/>
      <c r="J279" s="146"/>
      <c r="K279" s="146"/>
      <c r="L279" s="146"/>
      <c r="M279" s="146"/>
      <c r="N279" s="146"/>
      <c r="O279" s="146"/>
      <c r="P279" s="146"/>
    </row>
    <row r="280">
      <c r="A280" s="146"/>
      <c r="B280" s="127"/>
      <c r="C280" s="146"/>
      <c r="D280" s="146"/>
      <c r="E280" s="146"/>
      <c r="F280" s="146"/>
      <c r="G280" s="146"/>
      <c r="H280" s="146"/>
      <c r="I280" s="146"/>
      <c r="J280" s="146"/>
      <c r="K280" s="146"/>
      <c r="L280" s="146"/>
      <c r="M280" s="146"/>
      <c r="N280" s="146"/>
      <c r="O280" s="146"/>
      <c r="P280" s="146"/>
    </row>
    <row r="281">
      <c r="A281" s="146"/>
      <c r="B281" s="127"/>
      <c r="C281" s="146"/>
      <c r="D281" s="146"/>
      <c r="E281" s="146"/>
      <c r="F281" s="146"/>
      <c r="G281" s="146"/>
      <c r="H281" s="146"/>
      <c r="I281" s="146"/>
      <c r="J281" s="146"/>
      <c r="K281" s="146"/>
      <c r="L281" s="146"/>
      <c r="M281" s="146"/>
      <c r="N281" s="146"/>
      <c r="O281" s="146"/>
      <c r="P281" s="146"/>
    </row>
    <row r="282">
      <c r="A282" s="146"/>
      <c r="B282" s="127"/>
      <c r="C282" s="146"/>
      <c r="D282" s="146"/>
      <c r="E282" s="146"/>
      <c r="F282" s="146"/>
      <c r="G282" s="146"/>
      <c r="H282" s="146"/>
      <c r="I282" s="146"/>
      <c r="J282" s="146"/>
      <c r="K282" s="146"/>
      <c r="L282" s="146"/>
      <c r="M282" s="146"/>
      <c r="N282" s="146"/>
      <c r="O282" s="146"/>
      <c r="P282" s="146"/>
    </row>
    <row r="283">
      <c r="A283" s="146"/>
      <c r="B283" s="127"/>
      <c r="C283" s="146"/>
      <c r="D283" s="146"/>
      <c r="E283" s="146"/>
      <c r="F283" s="146"/>
      <c r="G283" s="146"/>
      <c r="H283" s="146"/>
      <c r="I283" s="146"/>
      <c r="J283" s="146"/>
      <c r="K283" s="146"/>
      <c r="L283" s="146"/>
      <c r="M283" s="146"/>
      <c r="N283" s="146"/>
      <c r="O283" s="146"/>
      <c r="P283" s="146"/>
    </row>
    <row r="284">
      <c r="A284" s="146"/>
      <c r="B284" s="127"/>
      <c r="C284" s="146"/>
      <c r="D284" s="146"/>
      <c r="E284" s="146"/>
      <c r="F284" s="146"/>
      <c r="G284" s="146"/>
      <c r="H284" s="146"/>
      <c r="I284" s="146"/>
      <c r="J284" s="146"/>
      <c r="K284" s="146"/>
      <c r="L284" s="146"/>
      <c r="M284" s="146"/>
      <c r="N284" s="146"/>
      <c r="O284" s="146"/>
      <c r="P284" s="146"/>
    </row>
    <row r="285">
      <c r="A285" s="146"/>
      <c r="B285" s="127"/>
      <c r="C285" s="146"/>
      <c r="D285" s="146"/>
      <c r="E285" s="146"/>
      <c r="F285" s="146"/>
      <c r="G285" s="146"/>
      <c r="H285" s="146"/>
      <c r="I285" s="146"/>
      <c r="J285" s="146"/>
      <c r="K285" s="146"/>
      <c r="L285" s="146"/>
      <c r="M285" s="146"/>
      <c r="N285" s="146"/>
      <c r="O285" s="146"/>
      <c r="P285" s="146"/>
    </row>
    <row r="286">
      <c r="A286" s="146"/>
      <c r="B286" s="127"/>
      <c r="C286" s="146"/>
      <c r="D286" s="146"/>
      <c r="E286" s="146"/>
      <c r="F286" s="146"/>
      <c r="G286" s="146"/>
      <c r="H286" s="146"/>
      <c r="I286" s="146"/>
      <c r="J286" s="146"/>
      <c r="K286" s="146"/>
      <c r="L286" s="146"/>
      <c r="M286" s="146"/>
      <c r="N286" s="146"/>
      <c r="O286" s="146"/>
      <c r="P286" s="146"/>
    </row>
    <row r="287">
      <c r="A287" s="146"/>
      <c r="B287" s="127"/>
      <c r="C287" s="146"/>
      <c r="D287" s="146"/>
      <c r="E287" s="146"/>
      <c r="F287" s="146"/>
      <c r="G287" s="146"/>
      <c r="H287" s="146"/>
      <c r="I287" s="146"/>
      <c r="J287" s="146"/>
      <c r="K287" s="146"/>
      <c r="L287" s="146"/>
      <c r="M287" s="146"/>
      <c r="N287" s="146"/>
      <c r="O287" s="146"/>
      <c r="P287" s="146"/>
    </row>
    <row r="288">
      <c r="A288" s="146"/>
      <c r="B288" s="127"/>
      <c r="C288" s="146"/>
      <c r="D288" s="146"/>
      <c r="E288" s="146"/>
      <c r="F288" s="146"/>
      <c r="G288" s="146"/>
      <c r="H288" s="146"/>
      <c r="I288" s="146"/>
      <c r="J288" s="146"/>
      <c r="K288" s="146"/>
      <c r="L288" s="146"/>
      <c r="M288" s="146"/>
      <c r="N288" s="146"/>
      <c r="O288" s="146"/>
      <c r="P288" s="146"/>
    </row>
    <row r="289">
      <c r="A289" s="146"/>
      <c r="B289" s="127"/>
      <c r="C289" s="146"/>
      <c r="D289" s="146"/>
      <c r="E289" s="146"/>
      <c r="F289" s="146"/>
      <c r="G289" s="146"/>
      <c r="H289" s="146"/>
      <c r="I289" s="146"/>
      <c r="J289" s="146"/>
      <c r="K289" s="146"/>
      <c r="L289" s="146"/>
      <c r="M289" s="146"/>
      <c r="N289" s="146"/>
      <c r="O289" s="146"/>
      <c r="P289" s="146"/>
    </row>
    <row r="290">
      <c r="A290" s="146"/>
      <c r="B290" s="127"/>
      <c r="C290" s="146"/>
      <c r="D290" s="146"/>
      <c r="E290" s="146"/>
      <c r="F290" s="146"/>
      <c r="G290" s="146"/>
      <c r="H290" s="146"/>
      <c r="I290" s="146"/>
      <c r="J290" s="146"/>
      <c r="K290" s="146"/>
      <c r="L290" s="146"/>
      <c r="M290" s="146"/>
      <c r="N290" s="146"/>
      <c r="O290" s="146"/>
      <c r="P290" s="146"/>
    </row>
    <row r="291">
      <c r="A291" s="146"/>
      <c r="B291" s="127"/>
      <c r="C291" s="146"/>
      <c r="D291" s="146"/>
      <c r="E291" s="146"/>
      <c r="F291" s="146"/>
      <c r="G291" s="146"/>
      <c r="H291" s="146"/>
      <c r="I291" s="146"/>
      <c r="J291" s="146"/>
      <c r="K291" s="146"/>
      <c r="L291" s="146"/>
      <c r="M291" s="146"/>
      <c r="N291" s="146"/>
      <c r="O291" s="146"/>
      <c r="P291" s="146"/>
    </row>
    <row r="292">
      <c r="A292" s="146"/>
      <c r="B292" s="127"/>
      <c r="C292" s="146"/>
      <c r="D292" s="146"/>
      <c r="E292" s="146"/>
      <c r="F292" s="146"/>
      <c r="G292" s="146"/>
      <c r="H292" s="146"/>
      <c r="I292" s="146"/>
      <c r="J292" s="146"/>
      <c r="K292" s="146"/>
      <c r="L292" s="146"/>
      <c r="M292" s="146"/>
      <c r="N292" s="146"/>
      <c r="O292" s="146"/>
      <c r="P292" s="146"/>
    </row>
    <row r="293">
      <c r="A293" s="146"/>
      <c r="B293" s="127"/>
      <c r="C293" s="146"/>
      <c r="D293" s="146"/>
      <c r="E293" s="146"/>
      <c r="F293" s="146"/>
      <c r="G293" s="146"/>
      <c r="H293" s="146"/>
      <c r="I293" s="146"/>
      <c r="J293" s="146"/>
      <c r="K293" s="146"/>
      <c r="L293" s="146"/>
      <c r="M293" s="146"/>
      <c r="N293" s="146"/>
      <c r="O293" s="146"/>
      <c r="P293" s="146"/>
    </row>
    <row r="294">
      <c r="A294" s="146"/>
      <c r="B294" s="127"/>
      <c r="C294" s="146"/>
      <c r="D294" s="146"/>
      <c r="E294" s="146"/>
      <c r="F294" s="146"/>
      <c r="G294" s="146"/>
      <c r="H294" s="146"/>
      <c r="I294" s="146"/>
      <c r="J294" s="146"/>
      <c r="K294" s="146"/>
      <c r="L294" s="146"/>
      <c r="M294" s="146"/>
      <c r="N294" s="146"/>
      <c r="O294" s="146"/>
      <c r="P294" s="146"/>
    </row>
    <row r="295">
      <c r="A295" s="146"/>
      <c r="B295" s="127"/>
      <c r="C295" s="146"/>
      <c r="D295" s="146"/>
      <c r="E295" s="146"/>
      <c r="F295" s="146"/>
      <c r="G295" s="146"/>
      <c r="H295" s="146"/>
      <c r="I295" s="146"/>
      <c r="J295" s="146"/>
      <c r="K295" s="146"/>
      <c r="L295" s="146"/>
      <c r="M295" s="146"/>
      <c r="N295" s="146"/>
      <c r="O295" s="146"/>
      <c r="P295" s="146"/>
    </row>
    <row r="296">
      <c r="A296" s="146"/>
      <c r="B296" s="127"/>
      <c r="C296" s="146"/>
      <c r="D296" s="146"/>
      <c r="E296" s="146"/>
      <c r="F296" s="146"/>
      <c r="G296" s="146"/>
      <c r="H296" s="146"/>
      <c r="I296" s="146"/>
      <c r="J296" s="146"/>
      <c r="K296" s="146"/>
      <c r="L296" s="146"/>
      <c r="M296" s="146"/>
      <c r="N296" s="146"/>
      <c r="O296" s="146"/>
      <c r="P296" s="146"/>
    </row>
    <row r="297">
      <c r="A297" s="146"/>
      <c r="B297" s="127"/>
      <c r="C297" s="146"/>
      <c r="D297" s="146"/>
      <c r="E297" s="146"/>
      <c r="F297" s="146"/>
      <c r="G297" s="146"/>
      <c r="H297" s="146"/>
      <c r="I297" s="146"/>
      <c r="J297" s="146"/>
      <c r="K297" s="146"/>
      <c r="L297" s="146"/>
      <c r="M297" s="146"/>
      <c r="N297" s="146"/>
      <c r="O297" s="146"/>
      <c r="P297" s="146"/>
    </row>
    <row r="298">
      <c r="A298" s="146"/>
      <c r="B298" s="127"/>
      <c r="C298" s="146"/>
      <c r="D298" s="146"/>
      <c r="E298" s="146"/>
      <c r="F298" s="146"/>
      <c r="G298" s="146"/>
      <c r="H298" s="146"/>
      <c r="I298" s="146"/>
      <c r="J298" s="146"/>
      <c r="K298" s="146"/>
      <c r="L298" s="146"/>
      <c r="M298" s="146"/>
      <c r="N298" s="146"/>
      <c r="O298" s="146"/>
      <c r="P298" s="146"/>
    </row>
    <row r="299">
      <c r="A299" s="146"/>
      <c r="B299" s="127"/>
      <c r="C299" s="146"/>
      <c r="D299" s="146"/>
      <c r="E299" s="146"/>
      <c r="F299" s="146"/>
      <c r="G299" s="146"/>
      <c r="H299" s="146"/>
      <c r="I299" s="146"/>
      <c r="J299" s="146"/>
      <c r="K299" s="146"/>
      <c r="L299" s="146"/>
      <c r="M299" s="146"/>
      <c r="N299" s="146"/>
      <c r="O299" s="146"/>
      <c r="P299" s="146"/>
    </row>
    <row r="300">
      <c r="A300" s="146"/>
      <c r="B300" s="127"/>
      <c r="C300" s="146"/>
      <c r="D300" s="146"/>
      <c r="E300" s="146"/>
      <c r="F300" s="146"/>
      <c r="G300" s="146"/>
      <c r="H300" s="146"/>
      <c r="I300" s="146"/>
      <c r="J300" s="146"/>
      <c r="K300" s="146"/>
      <c r="L300" s="146"/>
      <c r="M300" s="146"/>
      <c r="N300" s="146"/>
      <c r="O300" s="146"/>
      <c r="P300" s="146"/>
    </row>
    <row r="301">
      <c r="A301" s="146"/>
      <c r="B301" s="127"/>
      <c r="C301" s="146"/>
      <c r="D301" s="146"/>
      <c r="E301" s="146"/>
      <c r="F301" s="146"/>
      <c r="G301" s="146"/>
      <c r="H301" s="146"/>
      <c r="I301" s="146"/>
      <c r="J301" s="146"/>
      <c r="K301" s="146"/>
      <c r="L301" s="146"/>
      <c r="M301" s="146"/>
      <c r="N301" s="146"/>
      <c r="O301" s="146"/>
      <c r="P301" s="146"/>
    </row>
    <row r="302">
      <c r="A302" s="146"/>
      <c r="B302" s="127"/>
      <c r="C302" s="146"/>
      <c r="D302" s="146"/>
      <c r="E302" s="146"/>
      <c r="F302" s="146"/>
      <c r="G302" s="146"/>
      <c r="H302" s="146"/>
      <c r="I302" s="146"/>
      <c r="J302" s="146"/>
      <c r="K302" s="146"/>
      <c r="L302" s="146"/>
      <c r="M302" s="146"/>
      <c r="N302" s="146"/>
      <c r="O302" s="146"/>
      <c r="P302" s="146"/>
    </row>
    <row r="303">
      <c r="A303" s="146"/>
      <c r="B303" s="127"/>
      <c r="C303" s="146"/>
      <c r="D303" s="146"/>
      <c r="E303" s="146"/>
      <c r="F303" s="146"/>
      <c r="G303" s="146"/>
      <c r="H303" s="146"/>
      <c r="I303" s="146"/>
      <c r="J303" s="146"/>
      <c r="K303" s="146"/>
      <c r="L303" s="146"/>
      <c r="M303" s="146"/>
      <c r="N303" s="146"/>
      <c r="O303" s="146"/>
      <c r="P303" s="146"/>
    </row>
    <row r="304">
      <c r="A304" s="146"/>
      <c r="B304" s="127"/>
      <c r="C304" s="146"/>
      <c r="D304" s="146"/>
      <c r="E304" s="146"/>
      <c r="F304" s="146"/>
      <c r="G304" s="146"/>
      <c r="H304" s="146"/>
      <c r="I304" s="146"/>
      <c r="J304" s="146"/>
      <c r="K304" s="146"/>
      <c r="L304" s="146"/>
      <c r="M304" s="146"/>
      <c r="N304" s="146"/>
      <c r="O304" s="146"/>
      <c r="P304" s="146"/>
    </row>
    <row r="305">
      <c r="A305" s="146"/>
      <c r="B305" s="127"/>
      <c r="C305" s="146"/>
      <c r="D305" s="146"/>
      <c r="E305" s="146"/>
      <c r="F305" s="146"/>
      <c r="G305" s="146"/>
      <c r="H305" s="146"/>
      <c r="I305" s="146"/>
      <c r="J305" s="146"/>
      <c r="K305" s="146"/>
      <c r="L305" s="146"/>
      <c r="M305" s="146"/>
      <c r="N305" s="146"/>
      <c r="O305" s="146"/>
      <c r="P305" s="146"/>
    </row>
    <row r="306">
      <c r="A306" s="146"/>
      <c r="B306" s="127"/>
      <c r="C306" s="146"/>
      <c r="D306" s="146"/>
      <c r="E306" s="146"/>
      <c r="F306" s="146"/>
      <c r="G306" s="146"/>
      <c r="H306" s="146"/>
      <c r="I306" s="146"/>
      <c r="J306" s="146"/>
      <c r="K306" s="146"/>
      <c r="L306" s="146"/>
      <c r="M306" s="146"/>
      <c r="N306" s="146"/>
      <c r="O306" s="146"/>
      <c r="P306" s="146"/>
    </row>
    <row r="307">
      <c r="A307" s="146"/>
      <c r="B307" s="127"/>
      <c r="C307" s="146"/>
      <c r="D307" s="146"/>
      <c r="E307" s="146"/>
      <c r="F307" s="146"/>
      <c r="G307" s="146"/>
      <c r="H307" s="146"/>
      <c r="I307" s="146"/>
      <c r="J307" s="146"/>
      <c r="K307" s="146"/>
      <c r="L307" s="146"/>
      <c r="M307" s="146"/>
      <c r="N307" s="146"/>
      <c r="O307" s="146"/>
      <c r="P307" s="146"/>
    </row>
    <row r="308">
      <c r="A308" s="146"/>
      <c r="B308" s="127"/>
      <c r="C308" s="146"/>
      <c r="D308" s="146"/>
      <c r="E308" s="146"/>
      <c r="F308" s="146"/>
      <c r="G308" s="146"/>
      <c r="H308" s="146"/>
      <c r="I308" s="146"/>
      <c r="J308" s="146"/>
      <c r="K308" s="146"/>
      <c r="L308" s="146"/>
      <c r="M308" s="146"/>
      <c r="N308" s="146"/>
      <c r="O308" s="146"/>
      <c r="P308" s="146"/>
    </row>
    <row r="309">
      <c r="A309" s="146"/>
      <c r="B309" s="127"/>
      <c r="C309" s="146"/>
      <c r="D309" s="146"/>
      <c r="E309" s="146"/>
      <c r="F309" s="146"/>
      <c r="G309" s="146"/>
      <c r="H309" s="146"/>
      <c r="I309" s="146"/>
      <c r="J309" s="146"/>
      <c r="K309" s="146"/>
      <c r="L309" s="146"/>
      <c r="M309" s="146"/>
      <c r="N309" s="146"/>
      <c r="O309" s="146"/>
      <c r="P309" s="146"/>
    </row>
    <row r="310">
      <c r="A310" s="146"/>
      <c r="B310" s="127"/>
      <c r="C310" s="146"/>
      <c r="D310" s="146"/>
      <c r="E310" s="146"/>
      <c r="F310" s="146"/>
      <c r="G310" s="146"/>
      <c r="H310" s="146"/>
      <c r="I310" s="146"/>
      <c r="J310" s="146"/>
      <c r="K310" s="146"/>
      <c r="L310" s="146"/>
      <c r="M310" s="146"/>
      <c r="N310" s="146"/>
      <c r="O310" s="146"/>
      <c r="P310" s="146"/>
    </row>
    <row r="311">
      <c r="A311" s="146"/>
      <c r="B311" s="127"/>
      <c r="C311" s="146"/>
      <c r="D311" s="146"/>
      <c r="E311" s="146"/>
      <c r="F311" s="146"/>
      <c r="G311" s="146"/>
      <c r="H311" s="146"/>
      <c r="I311" s="146"/>
      <c r="J311" s="146"/>
      <c r="K311" s="146"/>
      <c r="L311" s="146"/>
      <c r="M311" s="146"/>
      <c r="N311" s="146"/>
      <c r="O311" s="146"/>
      <c r="P311" s="146"/>
    </row>
    <row r="312">
      <c r="A312" s="146"/>
      <c r="B312" s="127"/>
      <c r="C312" s="146"/>
      <c r="D312" s="146"/>
      <c r="E312" s="146"/>
      <c r="F312" s="146"/>
      <c r="G312" s="146"/>
      <c r="H312" s="146"/>
      <c r="I312" s="146"/>
      <c r="J312" s="146"/>
      <c r="K312" s="146"/>
      <c r="L312" s="146"/>
      <c r="M312" s="146"/>
      <c r="N312" s="146"/>
      <c r="O312" s="146"/>
      <c r="P312" s="146"/>
    </row>
    <row r="313">
      <c r="A313" s="146"/>
      <c r="B313" s="127"/>
      <c r="C313" s="146"/>
      <c r="D313" s="146"/>
      <c r="E313" s="146"/>
      <c r="F313" s="146"/>
      <c r="G313" s="146"/>
      <c r="H313" s="146"/>
      <c r="I313" s="146"/>
      <c r="J313" s="146"/>
      <c r="K313" s="146"/>
      <c r="L313" s="146"/>
      <c r="M313" s="146"/>
      <c r="N313" s="146"/>
      <c r="O313" s="146"/>
      <c r="P313" s="146"/>
    </row>
    <row r="314">
      <c r="A314" s="146"/>
      <c r="B314" s="127"/>
      <c r="C314" s="146"/>
      <c r="D314" s="146"/>
      <c r="E314" s="146"/>
      <c r="F314" s="146"/>
      <c r="G314" s="146"/>
      <c r="H314" s="146"/>
      <c r="I314" s="146"/>
      <c r="J314" s="146"/>
      <c r="K314" s="146"/>
      <c r="L314" s="146"/>
      <c r="M314" s="146"/>
      <c r="N314" s="146"/>
      <c r="O314" s="146"/>
      <c r="P314" s="146"/>
    </row>
    <row r="315">
      <c r="A315" s="146"/>
      <c r="B315" s="127"/>
      <c r="C315" s="146"/>
      <c r="D315" s="146"/>
      <c r="E315" s="146"/>
      <c r="F315" s="146"/>
      <c r="G315" s="146"/>
      <c r="H315" s="146"/>
      <c r="I315" s="146"/>
      <c r="J315" s="146"/>
      <c r="K315" s="146"/>
      <c r="L315" s="146"/>
      <c r="M315" s="146"/>
      <c r="N315" s="146"/>
      <c r="O315" s="146"/>
      <c r="P315" s="146"/>
    </row>
    <row r="316">
      <c r="A316" s="146"/>
      <c r="B316" s="127"/>
      <c r="C316" s="146"/>
      <c r="D316" s="146"/>
      <c r="E316" s="146"/>
      <c r="F316" s="146"/>
      <c r="G316" s="146"/>
      <c r="H316" s="146"/>
      <c r="I316" s="146"/>
      <c r="J316" s="146"/>
      <c r="K316" s="146"/>
      <c r="L316" s="146"/>
      <c r="M316" s="146"/>
      <c r="N316" s="146"/>
      <c r="O316" s="146"/>
      <c r="P316" s="146"/>
    </row>
    <row r="317">
      <c r="A317" s="146"/>
      <c r="B317" s="127"/>
      <c r="C317" s="146"/>
      <c r="D317" s="146"/>
      <c r="E317" s="146"/>
      <c r="F317" s="146"/>
      <c r="G317" s="146"/>
      <c r="H317" s="146"/>
      <c r="I317" s="146"/>
      <c r="J317" s="146"/>
      <c r="K317" s="146"/>
      <c r="L317" s="146"/>
      <c r="M317" s="146"/>
      <c r="N317" s="146"/>
      <c r="O317" s="146"/>
      <c r="P317" s="146"/>
    </row>
    <row r="318">
      <c r="A318" s="146"/>
      <c r="B318" s="127"/>
      <c r="C318" s="146"/>
      <c r="D318" s="146"/>
      <c r="E318" s="146"/>
      <c r="F318" s="146"/>
      <c r="G318" s="146"/>
      <c r="H318" s="146"/>
      <c r="I318" s="146"/>
      <c r="J318" s="146"/>
      <c r="K318" s="146"/>
      <c r="L318" s="146"/>
      <c r="M318" s="146"/>
      <c r="N318" s="146"/>
      <c r="O318" s="146"/>
      <c r="P318" s="146"/>
    </row>
    <row r="319">
      <c r="A319" s="146"/>
      <c r="B319" s="127"/>
      <c r="C319" s="146"/>
      <c r="D319" s="146"/>
      <c r="E319" s="146"/>
      <c r="F319" s="146"/>
      <c r="G319" s="146"/>
      <c r="H319" s="146"/>
      <c r="I319" s="146"/>
      <c r="J319" s="146"/>
      <c r="K319" s="146"/>
      <c r="L319" s="146"/>
      <c r="M319" s="146"/>
      <c r="N319" s="146"/>
      <c r="O319" s="146"/>
      <c r="P319" s="146"/>
    </row>
    <row r="320">
      <c r="A320" s="146"/>
      <c r="B320" s="127"/>
      <c r="C320" s="146"/>
      <c r="D320" s="146"/>
      <c r="E320" s="146"/>
      <c r="F320" s="146"/>
      <c r="G320" s="146"/>
      <c r="H320" s="146"/>
      <c r="I320" s="146"/>
      <c r="J320" s="146"/>
      <c r="K320" s="146"/>
      <c r="L320" s="146"/>
      <c r="M320" s="146"/>
      <c r="N320" s="146"/>
      <c r="O320" s="146"/>
      <c r="P320" s="146"/>
    </row>
    <row r="321">
      <c r="A321" s="146"/>
      <c r="B321" s="127"/>
      <c r="C321" s="146"/>
      <c r="D321" s="146"/>
      <c r="E321" s="146"/>
      <c r="F321" s="146"/>
      <c r="G321" s="146"/>
      <c r="H321" s="146"/>
      <c r="I321" s="146"/>
      <c r="J321" s="146"/>
      <c r="K321" s="146"/>
      <c r="L321" s="146"/>
      <c r="M321" s="146"/>
      <c r="N321" s="146"/>
      <c r="O321" s="146"/>
      <c r="P321" s="146"/>
    </row>
    <row r="322">
      <c r="A322" s="146"/>
      <c r="B322" s="127"/>
      <c r="C322" s="146"/>
      <c r="D322" s="146"/>
      <c r="E322" s="146"/>
      <c r="F322" s="146"/>
      <c r="G322" s="146"/>
      <c r="H322" s="146"/>
      <c r="I322" s="146"/>
      <c r="J322" s="146"/>
      <c r="K322" s="146"/>
      <c r="L322" s="146"/>
      <c r="M322" s="146"/>
      <c r="N322" s="146"/>
      <c r="O322" s="146"/>
      <c r="P322" s="146"/>
    </row>
    <row r="323">
      <c r="A323" s="146"/>
      <c r="B323" s="127"/>
      <c r="C323" s="146"/>
      <c r="D323" s="146"/>
      <c r="E323" s="146"/>
      <c r="F323" s="146"/>
      <c r="G323" s="146"/>
      <c r="H323" s="146"/>
      <c r="I323" s="146"/>
      <c r="J323" s="146"/>
      <c r="K323" s="146"/>
      <c r="L323" s="146"/>
      <c r="M323" s="146"/>
      <c r="N323" s="146"/>
      <c r="O323" s="146"/>
      <c r="P323" s="146"/>
    </row>
    <row r="324">
      <c r="A324" s="146"/>
      <c r="B324" s="127"/>
      <c r="C324" s="146"/>
      <c r="D324" s="146"/>
      <c r="E324" s="146"/>
      <c r="F324" s="146"/>
      <c r="G324" s="146"/>
      <c r="H324" s="146"/>
      <c r="I324" s="146"/>
      <c r="J324" s="146"/>
      <c r="K324" s="146"/>
      <c r="L324" s="146"/>
      <c r="M324" s="146"/>
      <c r="N324" s="146"/>
      <c r="O324" s="146"/>
      <c r="P324" s="146"/>
    </row>
    <row r="325">
      <c r="A325" s="146"/>
      <c r="B325" s="127"/>
      <c r="C325" s="146"/>
      <c r="D325" s="146"/>
      <c r="E325" s="146"/>
      <c r="F325" s="146"/>
      <c r="G325" s="146"/>
      <c r="H325" s="146"/>
      <c r="I325" s="146"/>
      <c r="J325" s="146"/>
      <c r="K325" s="146"/>
      <c r="L325" s="146"/>
      <c r="M325" s="146"/>
      <c r="N325" s="146"/>
      <c r="O325" s="146"/>
      <c r="P325" s="146"/>
    </row>
    <row r="326">
      <c r="A326" s="146"/>
      <c r="B326" s="127"/>
      <c r="C326" s="146"/>
      <c r="D326" s="146"/>
      <c r="E326" s="146"/>
      <c r="F326" s="146"/>
      <c r="G326" s="146"/>
      <c r="H326" s="146"/>
      <c r="I326" s="146"/>
      <c r="J326" s="146"/>
      <c r="K326" s="146"/>
      <c r="L326" s="146"/>
      <c r="M326" s="146"/>
      <c r="N326" s="146"/>
      <c r="O326" s="146"/>
      <c r="P326" s="146"/>
    </row>
    <row r="327">
      <c r="A327" s="146"/>
      <c r="B327" s="127"/>
      <c r="C327" s="146"/>
      <c r="D327" s="146"/>
      <c r="E327" s="146"/>
      <c r="F327" s="146"/>
      <c r="G327" s="146"/>
      <c r="H327" s="146"/>
      <c r="I327" s="146"/>
      <c r="J327" s="146"/>
      <c r="K327" s="146"/>
      <c r="L327" s="146"/>
      <c r="M327" s="146"/>
      <c r="N327" s="146"/>
      <c r="O327" s="146"/>
      <c r="P327" s="146"/>
    </row>
    <row r="328">
      <c r="A328" s="146"/>
      <c r="B328" s="127"/>
      <c r="C328" s="146"/>
      <c r="D328" s="146"/>
      <c r="E328" s="146"/>
      <c r="F328" s="146"/>
      <c r="G328" s="146"/>
      <c r="H328" s="146"/>
      <c r="I328" s="146"/>
      <c r="J328" s="146"/>
      <c r="K328" s="146"/>
      <c r="L328" s="146"/>
      <c r="M328" s="146"/>
      <c r="N328" s="146"/>
      <c r="O328" s="146"/>
      <c r="P328" s="146"/>
    </row>
    <row r="329">
      <c r="A329" s="146"/>
      <c r="B329" s="127"/>
      <c r="C329" s="146"/>
      <c r="D329" s="146"/>
      <c r="E329" s="146"/>
      <c r="F329" s="146"/>
      <c r="G329" s="146"/>
      <c r="H329" s="146"/>
      <c r="I329" s="146"/>
      <c r="J329" s="146"/>
      <c r="K329" s="146"/>
      <c r="L329" s="146"/>
      <c r="M329" s="146"/>
      <c r="N329" s="146"/>
      <c r="O329" s="146"/>
      <c r="P329" s="146"/>
    </row>
    <row r="330">
      <c r="A330" s="146"/>
      <c r="B330" s="127"/>
      <c r="C330" s="146"/>
      <c r="D330" s="146"/>
      <c r="E330" s="146"/>
      <c r="F330" s="146"/>
      <c r="G330" s="146"/>
      <c r="H330" s="146"/>
      <c r="I330" s="146"/>
      <c r="J330" s="146"/>
      <c r="K330" s="146"/>
      <c r="L330" s="146"/>
      <c r="M330" s="146"/>
      <c r="N330" s="146"/>
      <c r="O330" s="146"/>
      <c r="P330" s="146"/>
    </row>
    <row r="331">
      <c r="A331" s="146"/>
      <c r="B331" s="127"/>
      <c r="C331" s="146"/>
      <c r="D331" s="146"/>
      <c r="E331" s="146"/>
      <c r="F331" s="146"/>
      <c r="G331" s="146"/>
      <c r="H331" s="146"/>
      <c r="I331" s="146"/>
      <c r="J331" s="146"/>
      <c r="K331" s="146"/>
      <c r="L331" s="146"/>
      <c r="M331" s="146"/>
      <c r="N331" s="146"/>
      <c r="O331" s="146"/>
      <c r="P331" s="146"/>
    </row>
    <row r="332">
      <c r="A332" s="146"/>
      <c r="B332" s="127"/>
      <c r="C332" s="146"/>
      <c r="D332" s="146"/>
      <c r="E332" s="146"/>
      <c r="F332" s="146"/>
      <c r="G332" s="146"/>
      <c r="H332" s="146"/>
      <c r="I332" s="146"/>
      <c r="J332" s="146"/>
      <c r="K332" s="146"/>
      <c r="L332" s="146"/>
      <c r="M332" s="146"/>
      <c r="N332" s="146"/>
      <c r="O332" s="146"/>
      <c r="P332" s="146"/>
    </row>
    <row r="333">
      <c r="A333" s="146"/>
      <c r="B333" s="127"/>
      <c r="C333" s="146"/>
      <c r="D333" s="146"/>
      <c r="E333" s="146"/>
      <c r="F333" s="146"/>
      <c r="G333" s="146"/>
      <c r="H333" s="146"/>
      <c r="I333" s="146"/>
      <c r="J333" s="146"/>
      <c r="K333" s="146"/>
      <c r="L333" s="146"/>
      <c r="M333" s="146"/>
      <c r="N333" s="146"/>
      <c r="O333" s="146"/>
      <c r="P333" s="146"/>
    </row>
    <row r="334">
      <c r="A334" s="146"/>
      <c r="B334" s="127"/>
      <c r="C334" s="146"/>
      <c r="D334" s="146"/>
      <c r="E334" s="146"/>
      <c r="F334" s="146"/>
      <c r="G334" s="146"/>
      <c r="H334" s="146"/>
      <c r="I334" s="146"/>
      <c r="J334" s="146"/>
      <c r="K334" s="146"/>
      <c r="L334" s="146"/>
      <c r="M334" s="146"/>
      <c r="N334" s="146"/>
      <c r="O334" s="146"/>
      <c r="P334" s="146"/>
    </row>
    <row r="335">
      <c r="A335" s="146"/>
      <c r="B335" s="127"/>
      <c r="C335" s="146"/>
      <c r="D335" s="146"/>
      <c r="E335" s="146"/>
      <c r="F335" s="146"/>
      <c r="G335" s="146"/>
      <c r="H335" s="146"/>
      <c r="I335" s="146"/>
      <c r="J335" s="146"/>
      <c r="K335" s="146"/>
      <c r="L335" s="146"/>
      <c r="M335" s="146"/>
      <c r="N335" s="146"/>
      <c r="O335" s="146"/>
      <c r="P335" s="146"/>
    </row>
    <row r="336">
      <c r="A336" s="146"/>
      <c r="B336" s="127"/>
      <c r="C336" s="146"/>
      <c r="D336" s="146"/>
      <c r="E336" s="146"/>
      <c r="F336" s="146"/>
      <c r="G336" s="146"/>
      <c r="H336" s="146"/>
      <c r="I336" s="146"/>
      <c r="J336" s="146"/>
      <c r="K336" s="146"/>
      <c r="L336" s="146"/>
      <c r="M336" s="146"/>
      <c r="N336" s="146"/>
      <c r="O336" s="146"/>
      <c r="P336" s="146"/>
    </row>
    <row r="337">
      <c r="A337" s="146"/>
      <c r="B337" s="127"/>
      <c r="C337" s="146"/>
      <c r="D337" s="146"/>
      <c r="E337" s="146"/>
      <c r="F337" s="146"/>
      <c r="G337" s="146"/>
      <c r="H337" s="146"/>
      <c r="I337" s="146"/>
      <c r="J337" s="146"/>
      <c r="K337" s="146"/>
      <c r="L337" s="146"/>
      <c r="M337" s="146"/>
      <c r="N337" s="146"/>
      <c r="O337" s="146"/>
      <c r="P337" s="146"/>
    </row>
    <row r="338">
      <c r="A338" s="146"/>
      <c r="B338" s="127"/>
      <c r="C338" s="146"/>
      <c r="D338" s="146"/>
      <c r="E338" s="146"/>
      <c r="F338" s="146"/>
      <c r="G338" s="146"/>
      <c r="H338" s="146"/>
      <c r="I338" s="146"/>
      <c r="J338" s="146"/>
      <c r="K338" s="146"/>
      <c r="L338" s="146"/>
      <c r="M338" s="146"/>
      <c r="N338" s="146"/>
      <c r="O338" s="146"/>
      <c r="P338" s="146"/>
    </row>
    <row r="339">
      <c r="A339" s="146"/>
      <c r="B339" s="127"/>
      <c r="C339" s="146"/>
      <c r="D339" s="146"/>
      <c r="E339" s="146"/>
      <c r="F339" s="146"/>
      <c r="G339" s="146"/>
      <c r="H339" s="146"/>
      <c r="I339" s="146"/>
      <c r="J339" s="146"/>
      <c r="K339" s="146"/>
      <c r="L339" s="146"/>
      <c r="M339" s="146"/>
      <c r="N339" s="146"/>
      <c r="O339" s="146"/>
      <c r="P339" s="146"/>
    </row>
    <row r="340">
      <c r="A340" s="146"/>
      <c r="B340" s="127"/>
      <c r="C340" s="146"/>
      <c r="D340" s="146"/>
      <c r="E340" s="146"/>
      <c r="F340" s="146"/>
      <c r="G340" s="146"/>
      <c r="H340" s="146"/>
      <c r="I340" s="146"/>
      <c r="J340" s="146"/>
      <c r="K340" s="146"/>
      <c r="L340" s="146"/>
      <c r="M340" s="146"/>
      <c r="N340" s="146"/>
      <c r="O340" s="146"/>
      <c r="P340" s="146"/>
    </row>
    <row r="341">
      <c r="A341" s="146"/>
      <c r="B341" s="127"/>
      <c r="C341" s="146"/>
      <c r="D341" s="146"/>
      <c r="E341" s="146"/>
      <c r="F341" s="146"/>
      <c r="G341" s="146"/>
      <c r="H341" s="146"/>
      <c r="I341" s="146"/>
      <c r="J341" s="146"/>
      <c r="K341" s="146"/>
      <c r="L341" s="146"/>
      <c r="M341" s="146"/>
      <c r="N341" s="146"/>
      <c r="O341" s="146"/>
      <c r="P341" s="146"/>
    </row>
    <row r="342">
      <c r="A342" s="146"/>
      <c r="B342" s="127"/>
      <c r="C342" s="146"/>
      <c r="D342" s="146"/>
      <c r="E342" s="146"/>
      <c r="F342" s="146"/>
      <c r="G342" s="146"/>
      <c r="H342" s="146"/>
      <c r="I342" s="146"/>
      <c r="J342" s="146"/>
      <c r="K342" s="146"/>
      <c r="L342" s="146"/>
      <c r="M342" s="146"/>
      <c r="N342" s="146"/>
      <c r="O342" s="146"/>
      <c r="P342" s="146"/>
    </row>
    <row r="343">
      <c r="A343" s="146"/>
      <c r="B343" s="127"/>
      <c r="C343" s="146"/>
      <c r="D343" s="146"/>
      <c r="E343" s="146"/>
      <c r="F343" s="146"/>
      <c r="G343" s="146"/>
      <c r="H343" s="146"/>
      <c r="I343" s="146"/>
      <c r="J343" s="146"/>
      <c r="K343" s="146"/>
      <c r="L343" s="146"/>
      <c r="M343" s="146"/>
      <c r="N343" s="146"/>
      <c r="O343" s="146"/>
      <c r="P343" s="146"/>
    </row>
    <row r="344">
      <c r="A344" s="146"/>
      <c r="B344" s="127"/>
      <c r="C344" s="146"/>
      <c r="D344" s="146"/>
      <c r="E344" s="146"/>
      <c r="F344" s="146"/>
      <c r="G344" s="146"/>
      <c r="H344" s="146"/>
      <c r="I344" s="146"/>
      <c r="J344" s="146"/>
      <c r="K344" s="146"/>
      <c r="L344" s="146"/>
      <c r="M344" s="146"/>
      <c r="N344" s="146"/>
      <c r="O344" s="146"/>
      <c r="P344" s="146"/>
    </row>
    <row r="345">
      <c r="A345" s="146"/>
      <c r="B345" s="127"/>
      <c r="C345" s="146"/>
      <c r="D345" s="146"/>
      <c r="E345" s="146"/>
      <c r="F345" s="146"/>
      <c r="G345" s="146"/>
      <c r="H345" s="146"/>
      <c r="I345" s="146"/>
      <c r="J345" s="146"/>
      <c r="K345" s="146"/>
      <c r="L345" s="146"/>
      <c r="M345" s="146"/>
      <c r="N345" s="146"/>
      <c r="O345" s="146"/>
      <c r="P345" s="146"/>
    </row>
    <row r="346">
      <c r="A346" s="146"/>
      <c r="B346" s="127"/>
      <c r="C346" s="146"/>
      <c r="D346" s="146"/>
      <c r="E346" s="146"/>
      <c r="F346" s="146"/>
      <c r="G346" s="146"/>
      <c r="H346" s="146"/>
      <c r="I346" s="146"/>
      <c r="J346" s="146"/>
      <c r="K346" s="146"/>
      <c r="L346" s="146"/>
      <c r="M346" s="146"/>
      <c r="N346" s="146"/>
      <c r="O346" s="146"/>
      <c r="P346" s="146"/>
    </row>
    <row r="347">
      <c r="A347" s="146"/>
      <c r="B347" s="127"/>
      <c r="C347" s="146"/>
      <c r="D347" s="146"/>
      <c r="E347" s="146"/>
      <c r="F347" s="146"/>
      <c r="G347" s="146"/>
      <c r="H347" s="146"/>
      <c r="I347" s="146"/>
      <c r="J347" s="146"/>
      <c r="K347" s="146"/>
      <c r="L347" s="146"/>
      <c r="M347" s="146"/>
      <c r="N347" s="146"/>
      <c r="O347" s="146"/>
      <c r="P347" s="146"/>
    </row>
    <row r="348">
      <c r="A348" s="146"/>
      <c r="B348" s="127"/>
      <c r="C348" s="146"/>
      <c r="D348" s="146"/>
      <c r="E348" s="146"/>
      <c r="F348" s="146"/>
      <c r="G348" s="146"/>
      <c r="H348" s="146"/>
      <c r="I348" s="146"/>
      <c r="J348" s="146"/>
      <c r="K348" s="146"/>
      <c r="L348" s="146"/>
      <c r="M348" s="146"/>
      <c r="N348" s="146"/>
      <c r="O348" s="146"/>
      <c r="P348" s="146"/>
    </row>
    <row r="349">
      <c r="A349" s="146"/>
      <c r="B349" s="127"/>
      <c r="C349" s="146"/>
      <c r="D349" s="146"/>
      <c r="E349" s="146"/>
      <c r="F349" s="146"/>
      <c r="G349" s="146"/>
      <c r="H349" s="146"/>
      <c r="I349" s="146"/>
      <c r="J349" s="146"/>
      <c r="K349" s="146"/>
      <c r="L349" s="146"/>
      <c r="M349" s="146"/>
      <c r="N349" s="146"/>
      <c r="O349" s="146"/>
      <c r="P349" s="146"/>
    </row>
    <row r="350">
      <c r="A350" s="146"/>
      <c r="B350" s="127"/>
      <c r="C350" s="146"/>
      <c r="D350" s="146"/>
      <c r="E350" s="146"/>
      <c r="F350" s="146"/>
      <c r="G350" s="146"/>
      <c r="H350" s="146"/>
      <c r="I350" s="146"/>
      <c r="J350" s="146"/>
      <c r="K350" s="146"/>
      <c r="L350" s="146"/>
      <c r="M350" s="146"/>
      <c r="N350" s="146"/>
      <c r="O350" s="146"/>
      <c r="P350" s="146"/>
    </row>
    <row r="351">
      <c r="A351" s="146"/>
      <c r="B351" s="127"/>
      <c r="C351" s="146"/>
      <c r="D351" s="146"/>
      <c r="E351" s="146"/>
      <c r="F351" s="146"/>
      <c r="G351" s="146"/>
      <c r="H351" s="146"/>
      <c r="I351" s="146"/>
      <c r="J351" s="146"/>
      <c r="K351" s="146"/>
      <c r="L351" s="146"/>
      <c r="M351" s="146"/>
      <c r="N351" s="146"/>
      <c r="O351" s="146"/>
      <c r="P351" s="146"/>
    </row>
    <row r="352">
      <c r="A352" s="146"/>
      <c r="B352" s="127"/>
      <c r="C352" s="146"/>
      <c r="D352" s="146"/>
      <c r="E352" s="146"/>
      <c r="F352" s="146"/>
      <c r="G352" s="146"/>
      <c r="H352" s="146"/>
      <c r="I352" s="146"/>
      <c r="J352" s="146"/>
      <c r="K352" s="146"/>
      <c r="L352" s="146"/>
      <c r="M352" s="146"/>
      <c r="N352" s="146"/>
      <c r="O352" s="146"/>
      <c r="P352" s="146"/>
    </row>
    <row r="353">
      <c r="A353" s="146"/>
      <c r="B353" s="127"/>
      <c r="C353" s="146"/>
      <c r="D353" s="146"/>
      <c r="E353" s="146"/>
      <c r="F353" s="146"/>
      <c r="G353" s="146"/>
      <c r="H353" s="146"/>
      <c r="I353" s="146"/>
      <c r="J353" s="146"/>
      <c r="K353" s="146"/>
      <c r="L353" s="146"/>
      <c r="M353" s="146"/>
      <c r="N353" s="146"/>
      <c r="O353" s="146"/>
      <c r="P353" s="146"/>
    </row>
    <row r="354">
      <c r="A354" s="146"/>
      <c r="B354" s="127"/>
      <c r="C354" s="146"/>
      <c r="D354" s="146"/>
      <c r="E354" s="146"/>
      <c r="F354" s="146"/>
      <c r="G354" s="146"/>
      <c r="H354" s="146"/>
      <c r="I354" s="146"/>
      <c r="J354" s="146"/>
      <c r="K354" s="146"/>
      <c r="L354" s="146"/>
      <c r="M354" s="146"/>
      <c r="N354" s="146"/>
      <c r="O354" s="146"/>
      <c r="P354" s="146"/>
    </row>
    <row r="355">
      <c r="A355" s="146"/>
      <c r="B355" s="127"/>
      <c r="C355" s="146"/>
      <c r="D355" s="146"/>
      <c r="E355" s="146"/>
      <c r="F355" s="146"/>
      <c r="G355" s="146"/>
      <c r="H355" s="146"/>
      <c r="I355" s="146"/>
      <c r="J355" s="146"/>
      <c r="K355" s="146"/>
      <c r="L355" s="146"/>
      <c r="M355" s="146"/>
      <c r="N355" s="146"/>
      <c r="O355" s="146"/>
      <c r="P355" s="146"/>
    </row>
    <row r="356">
      <c r="A356" s="146"/>
      <c r="B356" s="127"/>
      <c r="C356" s="146"/>
      <c r="D356" s="146"/>
      <c r="E356" s="146"/>
      <c r="F356" s="146"/>
      <c r="G356" s="146"/>
      <c r="H356" s="146"/>
      <c r="I356" s="146"/>
      <c r="J356" s="146"/>
      <c r="K356" s="146"/>
      <c r="L356" s="146"/>
      <c r="M356" s="146"/>
      <c r="N356" s="146"/>
      <c r="O356" s="146"/>
      <c r="P356" s="146"/>
    </row>
    <row r="357">
      <c r="A357" s="146"/>
      <c r="B357" s="127"/>
      <c r="C357" s="146"/>
      <c r="D357" s="146"/>
      <c r="E357" s="146"/>
      <c r="F357" s="146"/>
      <c r="G357" s="146"/>
      <c r="H357" s="146"/>
      <c r="I357" s="146"/>
      <c r="J357" s="146"/>
      <c r="K357" s="146"/>
      <c r="L357" s="146"/>
      <c r="M357" s="146"/>
      <c r="N357" s="146"/>
      <c r="O357" s="146"/>
      <c r="P357" s="146"/>
    </row>
    <row r="358">
      <c r="A358" s="146"/>
      <c r="B358" s="127"/>
      <c r="C358" s="146"/>
      <c r="D358" s="146"/>
      <c r="E358" s="146"/>
      <c r="F358" s="146"/>
      <c r="G358" s="146"/>
      <c r="H358" s="146"/>
      <c r="I358" s="146"/>
      <c r="J358" s="146"/>
      <c r="K358" s="146"/>
      <c r="L358" s="146"/>
      <c r="M358" s="146"/>
      <c r="N358" s="146"/>
      <c r="O358" s="146"/>
      <c r="P358" s="146"/>
    </row>
    <row r="359">
      <c r="A359" s="146"/>
      <c r="B359" s="127"/>
      <c r="C359" s="146"/>
      <c r="D359" s="146"/>
      <c r="E359" s="146"/>
      <c r="F359" s="146"/>
      <c r="G359" s="146"/>
      <c r="H359" s="146"/>
      <c r="I359" s="146"/>
      <c r="J359" s="146"/>
      <c r="K359" s="146"/>
      <c r="L359" s="146"/>
      <c r="M359" s="146"/>
      <c r="N359" s="146"/>
      <c r="O359" s="146"/>
      <c r="P359" s="146"/>
    </row>
    <row r="360">
      <c r="A360" s="146"/>
      <c r="B360" s="127"/>
      <c r="C360" s="146"/>
      <c r="D360" s="146"/>
      <c r="E360" s="146"/>
      <c r="F360" s="146"/>
      <c r="G360" s="146"/>
      <c r="H360" s="146"/>
      <c r="I360" s="146"/>
      <c r="J360" s="146"/>
      <c r="K360" s="146"/>
      <c r="L360" s="146"/>
      <c r="M360" s="146"/>
      <c r="N360" s="146"/>
      <c r="O360" s="146"/>
      <c r="P360" s="146"/>
    </row>
    <row r="361">
      <c r="A361" s="146"/>
      <c r="B361" s="127"/>
      <c r="C361" s="146"/>
      <c r="D361" s="146"/>
      <c r="E361" s="146"/>
      <c r="F361" s="146"/>
      <c r="G361" s="146"/>
      <c r="H361" s="146"/>
      <c r="I361" s="146"/>
      <c r="J361" s="146"/>
      <c r="K361" s="146"/>
      <c r="L361" s="146"/>
      <c r="M361" s="146"/>
      <c r="N361" s="146"/>
      <c r="O361" s="146"/>
      <c r="P361" s="146"/>
    </row>
    <row r="362">
      <c r="A362" s="146"/>
      <c r="B362" s="127"/>
      <c r="C362" s="146"/>
      <c r="D362" s="146"/>
      <c r="E362" s="146"/>
      <c r="F362" s="146"/>
      <c r="G362" s="146"/>
      <c r="H362" s="146"/>
      <c r="I362" s="146"/>
      <c r="J362" s="146"/>
      <c r="K362" s="146"/>
      <c r="L362" s="146"/>
      <c r="M362" s="146"/>
      <c r="N362" s="146"/>
      <c r="O362" s="146"/>
      <c r="P362" s="146"/>
    </row>
    <row r="363">
      <c r="A363" s="146"/>
      <c r="B363" s="127"/>
      <c r="C363" s="146"/>
      <c r="D363" s="146"/>
      <c r="E363" s="146"/>
      <c r="F363" s="146"/>
      <c r="G363" s="146"/>
      <c r="H363" s="146"/>
      <c r="I363" s="146"/>
      <c r="J363" s="146"/>
      <c r="K363" s="146"/>
      <c r="L363" s="146"/>
      <c r="M363" s="146"/>
      <c r="N363" s="146"/>
      <c r="O363" s="146"/>
      <c r="P363" s="146"/>
    </row>
    <row r="364">
      <c r="A364" s="146"/>
      <c r="B364" s="127"/>
      <c r="C364" s="146"/>
      <c r="D364" s="146"/>
      <c r="E364" s="146"/>
      <c r="F364" s="146"/>
      <c r="G364" s="146"/>
      <c r="H364" s="146"/>
      <c r="I364" s="146"/>
      <c r="J364" s="146"/>
      <c r="K364" s="146"/>
      <c r="L364" s="146"/>
      <c r="M364" s="146"/>
      <c r="N364" s="146"/>
      <c r="O364" s="146"/>
      <c r="P364" s="146"/>
    </row>
    <row r="365">
      <c r="A365" s="146"/>
      <c r="B365" s="127"/>
      <c r="C365" s="146"/>
      <c r="D365" s="146"/>
      <c r="E365" s="146"/>
      <c r="F365" s="146"/>
      <c r="G365" s="146"/>
      <c r="H365" s="146"/>
      <c r="I365" s="146"/>
      <c r="J365" s="146"/>
      <c r="K365" s="146"/>
      <c r="L365" s="146"/>
      <c r="M365" s="146"/>
      <c r="N365" s="146"/>
      <c r="O365" s="146"/>
      <c r="P365" s="146"/>
    </row>
    <row r="366">
      <c r="A366" s="146"/>
      <c r="B366" s="127"/>
      <c r="C366" s="146"/>
      <c r="D366" s="146"/>
      <c r="E366" s="146"/>
      <c r="F366" s="146"/>
      <c r="G366" s="146"/>
      <c r="H366" s="146"/>
      <c r="I366" s="146"/>
      <c r="J366" s="146"/>
      <c r="K366" s="146"/>
      <c r="L366" s="146"/>
      <c r="M366" s="146"/>
      <c r="N366" s="146"/>
      <c r="O366" s="146"/>
      <c r="P366" s="146"/>
    </row>
    <row r="367">
      <c r="A367" s="146"/>
      <c r="B367" s="127"/>
      <c r="C367" s="146"/>
      <c r="D367" s="146"/>
      <c r="E367" s="146"/>
      <c r="F367" s="146"/>
      <c r="G367" s="146"/>
      <c r="H367" s="146"/>
      <c r="I367" s="146"/>
      <c r="J367" s="146"/>
      <c r="K367" s="146"/>
      <c r="L367" s="146"/>
      <c r="M367" s="146"/>
      <c r="N367" s="146"/>
      <c r="O367" s="146"/>
      <c r="P367" s="146"/>
    </row>
    <row r="368">
      <c r="A368" s="146"/>
      <c r="B368" s="127"/>
      <c r="C368" s="146"/>
      <c r="D368" s="146"/>
      <c r="E368" s="146"/>
      <c r="F368" s="146"/>
      <c r="G368" s="146"/>
      <c r="H368" s="146"/>
      <c r="I368" s="146"/>
      <c r="J368" s="146"/>
      <c r="K368" s="146"/>
      <c r="L368" s="146"/>
      <c r="M368" s="146"/>
      <c r="N368" s="146"/>
      <c r="O368" s="146"/>
      <c r="P368" s="146"/>
    </row>
    <row r="369">
      <c r="A369" s="146"/>
      <c r="B369" s="127"/>
      <c r="C369" s="146"/>
      <c r="D369" s="146"/>
      <c r="E369" s="146"/>
      <c r="F369" s="146"/>
      <c r="G369" s="146"/>
      <c r="H369" s="146"/>
      <c r="I369" s="146"/>
      <c r="J369" s="146"/>
      <c r="K369" s="146"/>
      <c r="L369" s="146"/>
      <c r="M369" s="146"/>
      <c r="N369" s="146"/>
      <c r="O369" s="146"/>
      <c r="P369" s="146"/>
    </row>
    <row r="370">
      <c r="A370" s="146"/>
      <c r="B370" s="127"/>
      <c r="C370" s="146"/>
      <c r="D370" s="146"/>
      <c r="E370" s="146"/>
      <c r="F370" s="146"/>
      <c r="G370" s="146"/>
      <c r="H370" s="146"/>
      <c r="I370" s="146"/>
      <c r="J370" s="146"/>
      <c r="K370" s="146"/>
      <c r="L370" s="146"/>
      <c r="M370" s="146"/>
      <c r="N370" s="146"/>
      <c r="O370" s="146"/>
      <c r="P370" s="146"/>
    </row>
    <row r="371">
      <c r="A371" s="146"/>
      <c r="B371" s="127"/>
      <c r="C371" s="146"/>
      <c r="D371" s="146"/>
      <c r="E371" s="146"/>
      <c r="F371" s="146"/>
      <c r="G371" s="146"/>
      <c r="H371" s="146"/>
      <c r="I371" s="146"/>
      <c r="J371" s="146"/>
      <c r="K371" s="146"/>
      <c r="L371" s="146"/>
      <c r="M371" s="146"/>
      <c r="N371" s="146"/>
      <c r="O371" s="146"/>
      <c r="P371" s="146"/>
    </row>
    <row r="372">
      <c r="A372" s="146"/>
      <c r="B372" s="127"/>
      <c r="C372" s="146"/>
      <c r="D372" s="146"/>
      <c r="E372" s="146"/>
      <c r="F372" s="146"/>
      <c r="G372" s="146"/>
      <c r="H372" s="146"/>
      <c r="I372" s="146"/>
      <c r="J372" s="146"/>
      <c r="K372" s="146"/>
      <c r="L372" s="146"/>
      <c r="M372" s="146"/>
      <c r="N372" s="146"/>
      <c r="O372" s="146"/>
      <c r="P372" s="146"/>
    </row>
    <row r="373">
      <c r="A373" s="146"/>
      <c r="B373" s="127"/>
      <c r="C373" s="146"/>
      <c r="D373" s="146"/>
      <c r="E373" s="146"/>
      <c r="F373" s="146"/>
      <c r="G373" s="146"/>
      <c r="H373" s="146"/>
      <c r="I373" s="146"/>
      <c r="J373" s="146"/>
      <c r="K373" s="146"/>
      <c r="L373" s="146"/>
      <c r="M373" s="146"/>
      <c r="N373" s="146"/>
      <c r="O373" s="146"/>
      <c r="P373" s="146"/>
    </row>
    <row r="374">
      <c r="A374" s="146"/>
      <c r="B374" s="127"/>
      <c r="C374" s="146"/>
      <c r="D374" s="146"/>
      <c r="E374" s="146"/>
      <c r="F374" s="146"/>
      <c r="G374" s="146"/>
      <c r="H374" s="146"/>
      <c r="I374" s="146"/>
      <c r="J374" s="146"/>
      <c r="K374" s="146"/>
      <c r="L374" s="146"/>
      <c r="M374" s="146"/>
      <c r="N374" s="146"/>
      <c r="O374" s="146"/>
      <c r="P374" s="146"/>
    </row>
    <row r="375">
      <c r="A375" s="146"/>
      <c r="B375" s="127"/>
      <c r="C375" s="146"/>
      <c r="D375" s="146"/>
      <c r="E375" s="146"/>
      <c r="F375" s="146"/>
      <c r="G375" s="146"/>
      <c r="H375" s="146"/>
      <c r="I375" s="146"/>
      <c r="J375" s="146"/>
      <c r="K375" s="146"/>
      <c r="L375" s="146"/>
      <c r="M375" s="146"/>
      <c r="N375" s="146"/>
      <c r="O375" s="146"/>
      <c r="P375" s="146"/>
    </row>
    <row r="376">
      <c r="A376" s="146"/>
      <c r="B376" s="127"/>
      <c r="C376" s="146"/>
      <c r="D376" s="146"/>
      <c r="E376" s="146"/>
      <c r="F376" s="146"/>
      <c r="G376" s="146"/>
      <c r="H376" s="146"/>
      <c r="I376" s="146"/>
      <c r="J376" s="146"/>
      <c r="K376" s="146"/>
      <c r="L376" s="146"/>
      <c r="M376" s="146"/>
      <c r="N376" s="146"/>
      <c r="O376" s="146"/>
      <c r="P376" s="146"/>
    </row>
    <row r="377">
      <c r="A377" s="146"/>
      <c r="B377" s="127"/>
      <c r="C377" s="146"/>
      <c r="D377" s="146"/>
      <c r="E377" s="146"/>
      <c r="F377" s="146"/>
      <c r="G377" s="146"/>
      <c r="H377" s="146"/>
      <c r="I377" s="146"/>
      <c r="J377" s="146"/>
      <c r="K377" s="146"/>
      <c r="L377" s="146"/>
      <c r="M377" s="146"/>
      <c r="N377" s="146"/>
      <c r="O377" s="146"/>
      <c r="P377" s="146"/>
    </row>
    <row r="378">
      <c r="A378" s="146"/>
      <c r="B378" s="127"/>
      <c r="C378" s="146"/>
      <c r="D378" s="146"/>
      <c r="E378" s="146"/>
      <c r="F378" s="146"/>
      <c r="G378" s="146"/>
      <c r="H378" s="146"/>
      <c r="I378" s="146"/>
      <c r="J378" s="146"/>
      <c r="K378" s="146"/>
      <c r="L378" s="146"/>
      <c r="M378" s="146"/>
      <c r="N378" s="146"/>
      <c r="O378" s="146"/>
      <c r="P378" s="146"/>
    </row>
    <row r="379">
      <c r="A379" s="146"/>
      <c r="B379" s="127"/>
      <c r="C379" s="146"/>
      <c r="D379" s="146"/>
      <c r="E379" s="146"/>
      <c r="F379" s="146"/>
      <c r="G379" s="146"/>
      <c r="H379" s="146"/>
      <c r="I379" s="146"/>
      <c r="J379" s="146"/>
      <c r="K379" s="146"/>
      <c r="L379" s="146"/>
      <c r="M379" s="146"/>
      <c r="N379" s="146"/>
      <c r="O379" s="146"/>
      <c r="P379" s="146"/>
    </row>
    <row r="380">
      <c r="A380" s="146"/>
      <c r="B380" s="127"/>
      <c r="C380" s="146"/>
      <c r="D380" s="146"/>
      <c r="E380" s="146"/>
      <c r="F380" s="146"/>
      <c r="G380" s="146"/>
      <c r="H380" s="146"/>
      <c r="I380" s="146"/>
      <c r="J380" s="146"/>
      <c r="K380" s="146"/>
      <c r="L380" s="146"/>
      <c r="M380" s="146"/>
      <c r="N380" s="146"/>
      <c r="O380" s="146"/>
      <c r="P380" s="146"/>
    </row>
    <row r="381">
      <c r="A381" s="146"/>
      <c r="B381" s="127"/>
      <c r="C381" s="146"/>
      <c r="D381" s="146"/>
      <c r="E381" s="146"/>
      <c r="F381" s="146"/>
      <c r="G381" s="146"/>
      <c r="H381" s="146"/>
      <c r="I381" s="146"/>
      <c r="J381" s="146"/>
      <c r="K381" s="146"/>
      <c r="L381" s="146"/>
      <c r="M381" s="146"/>
      <c r="N381" s="146"/>
      <c r="O381" s="146"/>
      <c r="P381" s="146"/>
    </row>
    <row r="382">
      <c r="A382" s="146"/>
      <c r="B382" s="127"/>
      <c r="C382" s="146"/>
      <c r="D382" s="146"/>
      <c r="E382" s="146"/>
      <c r="F382" s="146"/>
      <c r="G382" s="146"/>
      <c r="H382" s="146"/>
      <c r="I382" s="146"/>
      <c r="J382" s="146"/>
      <c r="K382" s="146"/>
      <c r="L382" s="146"/>
      <c r="M382" s="146"/>
      <c r="N382" s="146"/>
      <c r="O382" s="146"/>
      <c r="P382" s="146"/>
    </row>
    <row r="383">
      <c r="A383" s="146"/>
      <c r="B383" s="127"/>
      <c r="C383" s="146"/>
      <c r="D383" s="146"/>
      <c r="E383" s="146"/>
      <c r="F383" s="146"/>
      <c r="G383" s="146"/>
      <c r="H383" s="146"/>
      <c r="I383" s="146"/>
      <c r="J383" s="146"/>
      <c r="K383" s="146"/>
      <c r="L383" s="146"/>
      <c r="M383" s="146"/>
      <c r="N383" s="146"/>
      <c r="O383" s="146"/>
      <c r="P383" s="146"/>
    </row>
    <row r="384">
      <c r="A384" s="146"/>
      <c r="B384" s="127"/>
      <c r="C384" s="146"/>
      <c r="D384" s="146"/>
      <c r="E384" s="146"/>
      <c r="F384" s="146"/>
      <c r="G384" s="146"/>
      <c r="H384" s="146"/>
      <c r="I384" s="146"/>
      <c r="J384" s="146"/>
      <c r="K384" s="146"/>
      <c r="L384" s="146"/>
      <c r="M384" s="146"/>
      <c r="N384" s="146"/>
      <c r="O384" s="146"/>
      <c r="P384" s="146"/>
    </row>
    <row r="385">
      <c r="A385" s="146"/>
      <c r="B385" s="127"/>
      <c r="C385" s="146"/>
      <c r="D385" s="146"/>
      <c r="E385" s="146"/>
      <c r="F385" s="146"/>
      <c r="G385" s="146"/>
      <c r="H385" s="146"/>
      <c r="I385" s="146"/>
      <c r="J385" s="146"/>
      <c r="K385" s="146"/>
      <c r="L385" s="146"/>
      <c r="M385" s="146"/>
      <c r="N385" s="146"/>
      <c r="O385" s="146"/>
      <c r="P385" s="146"/>
    </row>
    <row r="386">
      <c r="A386" s="146"/>
      <c r="B386" s="127"/>
      <c r="C386" s="146"/>
      <c r="D386" s="146"/>
      <c r="E386" s="146"/>
      <c r="F386" s="146"/>
      <c r="G386" s="146"/>
      <c r="H386" s="146"/>
      <c r="I386" s="146"/>
      <c r="J386" s="146"/>
      <c r="K386" s="146"/>
      <c r="L386" s="146"/>
      <c r="M386" s="146"/>
      <c r="N386" s="146"/>
      <c r="O386" s="146"/>
      <c r="P386" s="146"/>
    </row>
    <row r="387">
      <c r="A387" s="146"/>
      <c r="B387" s="127"/>
      <c r="C387" s="146"/>
      <c r="D387" s="146"/>
      <c r="E387" s="146"/>
      <c r="F387" s="146"/>
      <c r="G387" s="146"/>
      <c r="H387" s="146"/>
      <c r="I387" s="146"/>
      <c r="J387" s="146"/>
      <c r="K387" s="146"/>
      <c r="L387" s="146"/>
      <c r="M387" s="146"/>
      <c r="N387" s="146"/>
      <c r="O387" s="146"/>
      <c r="P387" s="146"/>
    </row>
    <row r="388">
      <c r="A388" s="146"/>
      <c r="B388" s="127"/>
      <c r="C388" s="146"/>
      <c r="D388" s="146"/>
      <c r="E388" s="146"/>
      <c r="F388" s="146"/>
      <c r="G388" s="146"/>
      <c r="H388" s="146"/>
      <c r="I388" s="146"/>
      <c r="J388" s="146"/>
      <c r="K388" s="146"/>
      <c r="L388" s="146"/>
      <c r="M388" s="146"/>
      <c r="N388" s="146"/>
      <c r="O388" s="146"/>
      <c r="P388" s="146"/>
    </row>
    <row r="389">
      <c r="A389" s="146"/>
      <c r="B389" s="127"/>
      <c r="C389" s="146"/>
      <c r="D389" s="146"/>
      <c r="E389" s="146"/>
      <c r="F389" s="146"/>
      <c r="G389" s="146"/>
      <c r="H389" s="146"/>
      <c r="I389" s="146"/>
      <c r="J389" s="146"/>
      <c r="K389" s="146"/>
      <c r="L389" s="146"/>
      <c r="M389" s="146"/>
      <c r="N389" s="146"/>
      <c r="O389" s="146"/>
      <c r="P389" s="146"/>
    </row>
    <row r="390">
      <c r="A390" s="146"/>
      <c r="B390" s="127"/>
      <c r="C390" s="146"/>
      <c r="D390" s="146"/>
      <c r="E390" s="146"/>
      <c r="F390" s="146"/>
      <c r="G390" s="146"/>
      <c r="H390" s="146"/>
      <c r="I390" s="146"/>
      <c r="J390" s="146"/>
      <c r="K390" s="146"/>
      <c r="L390" s="146"/>
      <c r="M390" s="146"/>
      <c r="N390" s="146"/>
      <c r="O390" s="146"/>
      <c r="P390" s="146"/>
    </row>
    <row r="391">
      <c r="A391" s="146"/>
      <c r="B391" s="127"/>
      <c r="C391" s="146"/>
      <c r="D391" s="146"/>
      <c r="E391" s="146"/>
      <c r="F391" s="146"/>
      <c r="G391" s="146"/>
      <c r="H391" s="146"/>
      <c r="I391" s="146"/>
      <c r="J391" s="146"/>
      <c r="K391" s="146"/>
      <c r="L391" s="146"/>
      <c r="M391" s="146"/>
      <c r="N391" s="146"/>
      <c r="O391" s="146"/>
      <c r="P391" s="146"/>
    </row>
    <row r="392">
      <c r="A392" s="146"/>
      <c r="B392" s="127"/>
      <c r="C392" s="146"/>
      <c r="D392" s="146"/>
      <c r="E392" s="146"/>
      <c r="F392" s="146"/>
      <c r="G392" s="146"/>
      <c r="H392" s="146"/>
      <c r="I392" s="146"/>
      <c r="J392" s="146"/>
      <c r="K392" s="146"/>
      <c r="L392" s="146"/>
      <c r="M392" s="146"/>
      <c r="N392" s="146"/>
      <c r="O392" s="146"/>
      <c r="P392" s="146"/>
    </row>
    <row r="393">
      <c r="A393" s="146"/>
      <c r="B393" s="127"/>
      <c r="C393" s="146"/>
      <c r="D393" s="146"/>
      <c r="E393" s="146"/>
      <c r="F393" s="146"/>
      <c r="G393" s="146"/>
      <c r="H393" s="146"/>
      <c r="I393" s="146"/>
      <c r="J393" s="146"/>
      <c r="K393" s="146"/>
      <c r="L393" s="146"/>
      <c r="M393" s="146"/>
      <c r="N393" s="146"/>
      <c r="O393" s="146"/>
      <c r="P393" s="146"/>
    </row>
    <row r="394">
      <c r="A394" s="146"/>
      <c r="B394" s="127"/>
      <c r="C394" s="146"/>
      <c r="D394" s="146"/>
      <c r="E394" s="146"/>
      <c r="F394" s="146"/>
      <c r="G394" s="146"/>
      <c r="H394" s="146"/>
      <c r="I394" s="146"/>
      <c r="J394" s="146"/>
      <c r="K394" s="146"/>
      <c r="L394" s="146"/>
      <c r="M394" s="146"/>
      <c r="N394" s="146"/>
      <c r="O394" s="146"/>
      <c r="P394" s="146"/>
    </row>
    <row r="395">
      <c r="A395" s="146"/>
      <c r="B395" s="127"/>
      <c r="C395" s="146"/>
      <c r="D395" s="146"/>
      <c r="E395" s="146"/>
      <c r="F395" s="146"/>
      <c r="G395" s="146"/>
      <c r="H395" s="146"/>
      <c r="I395" s="146"/>
      <c r="J395" s="146"/>
      <c r="K395" s="146"/>
      <c r="L395" s="146"/>
      <c r="M395" s="146"/>
      <c r="N395" s="146"/>
      <c r="O395" s="146"/>
      <c r="P395" s="146"/>
    </row>
    <row r="396">
      <c r="A396" s="146"/>
      <c r="B396" s="127"/>
      <c r="C396" s="146"/>
      <c r="D396" s="146"/>
      <c r="E396" s="146"/>
      <c r="F396" s="146"/>
      <c r="G396" s="146"/>
      <c r="H396" s="146"/>
      <c r="I396" s="146"/>
      <c r="J396" s="146"/>
      <c r="K396" s="146"/>
      <c r="L396" s="146"/>
      <c r="M396" s="146"/>
      <c r="N396" s="146"/>
      <c r="O396" s="146"/>
      <c r="P396" s="146"/>
    </row>
    <row r="397">
      <c r="A397" s="146"/>
      <c r="B397" s="127"/>
      <c r="C397" s="146"/>
      <c r="D397" s="146"/>
      <c r="E397" s="146"/>
      <c r="F397" s="146"/>
      <c r="G397" s="146"/>
      <c r="H397" s="146"/>
      <c r="I397" s="146"/>
      <c r="J397" s="146"/>
      <c r="K397" s="146"/>
      <c r="L397" s="146"/>
      <c r="M397" s="146"/>
      <c r="N397" s="146"/>
      <c r="O397" s="146"/>
      <c r="P397" s="146"/>
    </row>
    <row r="398">
      <c r="A398" s="146"/>
      <c r="B398" s="127"/>
      <c r="C398" s="146"/>
      <c r="D398" s="146"/>
      <c r="E398" s="146"/>
      <c r="F398" s="146"/>
      <c r="G398" s="146"/>
      <c r="H398" s="146"/>
      <c r="I398" s="146"/>
      <c r="J398" s="146"/>
      <c r="K398" s="146"/>
      <c r="L398" s="146"/>
      <c r="M398" s="146"/>
      <c r="N398" s="146"/>
      <c r="O398" s="146"/>
      <c r="P398" s="146"/>
    </row>
    <row r="399">
      <c r="A399" s="146"/>
      <c r="B399" s="127"/>
      <c r="C399" s="146"/>
      <c r="D399" s="146"/>
      <c r="E399" s="146"/>
      <c r="F399" s="146"/>
      <c r="G399" s="146"/>
      <c r="H399" s="146"/>
      <c r="I399" s="146"/>
      <c r="J399" s="146"/>
      <c r="K399" s="146"/>
      <c r="L399" s="146"/>
      <c r="M399" s="146"/>
      <c r="N399" s="146"/>
      <c r="O399" s="146"/>
      <c r="P399" s="146"/>
    </row>
    <row r="400">
      <c r="A400" s="146"/>
      <c r="B400" s="127"/>
      <c r="C400" s="146"/>
      <c r="D400" s="146"/>
      <c r="E400" s="146"/>
      <c r="F400" s="146"/>
      <c r="G400" s="146"/>
      <c r="H400" s="146"/>
      <c r="I400" s="146"/>
      <c r="J400" s="146"/>
      <c r="K400" s="146"/>
      <c r="L400" s="146"/>
      <c r="M400" s="146"/>
      <c r="N400" s="146"/>
      <c r="O400" s="146"/>
      <c r="P400" s="146"/>
    </row>
    <row r="401">
      <c r="A401" s="146"/>
      <c r="B401" s="127"/>
      <c r="C401" s="146"/>
      <c r="D401" s="146"/>
      <c r="E401" s="146"/>
      <c r="F401" s="146"/>
      <c r="G401" s="146"/>
      <c r="H401" s="146"/>
      <c r="I401" s="146"/>
      <c r="J401" s="146"/>
      <c r="K401" s="146"/>
      <c r="L401" s="146"/>
      <c r="M401" s="146"/>
      <c r="N401" s="146"/>
      <c r="O401" s="146"/>
      <c r="P401" s="146"/>
    </row>
    <row r="402">
      <c r="A402" s="146"/>
      <c r="B402" s="127"/>
      <c r="C402" s="146"/>
      <c r="D402" s="146"/>
      <c r="E402" s="146"/>
      <c r="F402" s="146"/>
      <c r="G402" s="146"/>
      <c r="H402" s="146"/>
      <c r="I402" s="146"/>
      <c r="J402" s="146"/>
      <c r="K402" s="146"/>
      <c r="L402" s="146"/>
      <c r="M402" s="146"/>
      <c r="N402" s="146"/>
      <c r="O402" s="146"/>
      <c r="P402" s="146"/>
    </row>
    <row r="403">
      <c r="A403" s="146"/>
      <c r="B403" s="127"/>
      <c r="C403" s="146"/>
      <c r="D403" s="146"/>
      <c r="E403" s="146"/>
      <c r="F403" s="146"/>
      <c r="G403" s="146"/>
      <c r="H403" s="146"/>
      <c r="I403" s="146"/>
      <c r="J403" s="146"/>
      <c r="K403" s="146"/>
      <c r="L403" s="146"/>
      <c r="M403" s="146"/>
      <c r="N403" s="146"/>
      <c r="O403" s="146"/>
      <c r="P403" s="146"/>
    </row>
    <row r="404">
      <c r="A404" s="146"/>
      <c r="B404" s="127"/>
      <c r="C404" s="146"/>
      <c r="D404" s="146"/>
      <c r="E404" s="146"/>
      <c r="F404" s="146"/>
      <c r="G404" s="146"/>
      <c r="H404" s="146"/>
      <c r="I404" s="146"/>
      <c r="J404" s="146"/>
      <c r="K404" s="146"/>
      <c r="L404" s="146"/>
      <c r="M404" s="146"/>
      <c r="N404" s="146"/>
      <c r="O404" s="146"/>
      <c r="P404" s="146"/>
    </row>
    <row r="405">
      <c r="A405" s="146"/>
      <c r="B405" s="127"/>
      <c r="C405" s="146"/>
      <c r="D405" s="146"/>
      <c r="E405" s="146"/>
      <c r="F405" s="146"/>
      <c r="G405" s="146"/>
      <c r="H405" s="146"/>
      <c r="I405" s="146"/>
      <c r="J405" s="146"/>
      <c r="K405" s="146"/>
      <c r="L405" s="146"/>
      <c r="M405" s="146"/>
      <c r="N405" s="146"/>
      <c r="O405" s="146"/>
      <c r="P405" s="146"/>
    </row>
    <row r="406">
      <c r="A406" s="146"/>
      <c r="B406" s="127"/>
      <c r="C406" s="146"/>
      <c r="D406" s="146"/>
      <c r="E406" s="146"/>
      <c r="F406" s="146"/>
      <c r="G406" s="146"/>
      <c r="H406" s="146"/>
      <c r="I406" s="146"/>
      <c r="J406" s="146"/>
      <c r="K406" s="146"/>
      <c r="L406" s="146"/>
      <c r="M406" s="146"/>
      <c r="N406" s="146"/>
      <c r="O406" s="146"/>
      <c r="P406" s="146"/>
    </row>
    <row r="407">
      <c r="A407" s="146"/>
      <c r="B407" s="127"/>
      <c r="C407" s="146"/>
      <c r="D407" s="146"/>
      <c r="E407" s="146"/>
      <c r="F407" s="146"/>
      <c r="G407" s="146"/>
      <c r="H407" s="146"/>
      <c r="I407" s="146"/>
      <c r="J407" s="146"/>
      <c r="K407" s="146"/>
      <c r="L407" s="146"/>
      <c r="M407" s="146"/>
      <c r="N407" s="146"/>
      <c r="O407" s="146"/>
      <c r="P407" s="146"/>
    </row>
    <row r="408">
      <c r="A408" s="146"/>
      <c r="B408" s="127"/>
      <c r="C408" s="146"/>
      <c r="D408" s="146"/>
      <c r="E408" s="146"/>
      <c r="F408" s="146"/>
      <c r="G408" s="146"/>
      <c r="H408" s="146"/>
      <c r="I408" s="146"/>
      <c r="J408" s="146"/>
      <c r="K408" s="146"/>
      <c r="L408" s="146"/>
      <c r="M408" s="146"/>
      <c r="N408" s="146"/>
      <c r="O408" s="146"/>
      <c r="P408" s="146"/>
    </row>
    <row r="409">
      <c r="A409" s="146"/>
      <c r="B409" s="127"/>
      <c r="C409" s="146"/>
      <c r="D409" s="146"/>
      <c r="E409" s="146"/>
      <c r="F409" s="146"/>
      <c r="G409" s="146"/>
      <c r="H409" s="146"/>
      <c r="I409" s="146"/>
      <c r="J409" s="146"/>
      <c r="K409" s="146"/>
      <c r="L409" s="146"/>
      <c r="M409" s="146"/>
      <c r="N409" s="146"/>
      <c r="O409" s="146"/>
      <c r="P409" s="146"/>
    </row>
    <row r="410">
      <c r="A410" s="146"/>
      <c r="B410" s="127"/>
      <c r="C410" s="146"/>
      <c r="D410" s="146"/>
      <c r="E410" s="146"/>
      <c r="F410" s="146"/>
      <c r="G410" s="146"/>
      <c r="H410" s="146"/>
      <c r="I410" s="146"/>
      <c r="J410" s="146"/>
      <c r="K410" s="146"/>
      <c r="L410" s="146"/>
      <c r="M410" s="146"/>
      <c r="N410" s="146"/>
      <c r="O410" s="146"/>
      <c r="P410" s="146"/>
    </row>
    <row r="411">
      <c r="A411" s="146"/>
      <c r="B411" s="127"/>
      <c r="C411" s="146"/>
      <c r="D411" s="146"/>
      <c r="E411" s="146"/>
      <c r="F411" s="146"/>
      <c r="G411" s="146"/>
      <c r="H411" s="146"/>
      <c r="I411" s="146"/>
      <c r="J411" s="146"/>
      <c r="K411" s="146"/>
      <c r="L411" s="146"/>
      <c r="M411" s="146"/>
      <c r="N411" s="146"/>
      <c r="O411" s="146"/>
      <c r="P411" s="146"/>
    </row>
    <row r="412">
      <c r="A412" s="146"/>
      <c r="B412" s="127"/>
      <c r="C412" s="146"/>
      <c r="D412" s="146"/>
      <c r="E412" s="146"/>
      <c r="F412" s="146"/>
      <c r="G412" s="146"/>
      <c r="H412" s="146"/>
      <c r="I412" s="146"/>
      <c r="J412" s="146"/>
      <c r="K412" s="146"/>
      <c r="L412" s="146"/>
      <c r="M412" s="146"/>
      <c r="N412" s="146"/>
      <c r="O412" s="146"/>
      <c r="P412" s="146"/>
    </row>
    <row r="413">
      <c r="A413" s="146"/>
      <c r="B413" s="127"/>
      <c r="C413" s="146"/>
      <c r="D413" s="146"/>
      <c r="E413" s="146"/>
      <c r="F413" s="146"/>
      <c r="G413" s="146"/>
      <c r="H413" s="146"/>
      <c r="I413" s="146"/>
      <c r="J413" s="146"/>
      <c r="K413" s="146"/>
      <c r="L413" s="146"/>
      <c r="M413" s="146"/>
      <c r="N413" s="146"/>
      <c r="O413" s="146"/>
      <c r="P413" s="146"/>
    </row>
    <row r="414">
      <c r="A414" s="146"/>
      <c r="B414" s="127"/>
      <c r="C414" s="146"/>
      <c r="D414" s="146"/>
      <c r="E414" s="146"/>
      <c r="F414" s="146"/>
      <c r="G414" s="146"/>
      <c r="H414" s="146"/>
      <c r="I414" s="146"/>
      <c r="J414" s="146"/>
      <c r="K414" s="146"/>
      <c r="L414" s="146"/>
      <c r="M414" s="146"/>
      <c r="N414" s="146"/>
      <c r="O414" s="146"/>
      <c r="P414" s="146"/>
    </row>
    <row r="415">
      <c r="A415" s="146"/>
      <c r="B415" s="127"/>
      <c r="C415" s="146"/>
      <c r="D415" s="146"/>
      <c r="E415" s="146"/>
      <c r="F415" s="146"/>
      <c r="G415" s="146"/>
      <c r="H415" s="146"/>
      <c r="I415" s="146"/>
      <c r="J415" s="146"/>
      <c r="K415" s="146"/>
      <c r="L415" s="146"/>
      <c r="M415" s="146"/>
      <c r="N415" s="146"/>
      <c r="O415" s="146"/>
      <c r="P415" s="146"/>
    </row>
    <row r="416">
      <c r="A416" s="146"/>
      <c r="B416" s="127"/>
      <c r="C416" s="146"/>
      <c r="D416" s="146"/>
      <c r="E416" s="146"/>
      <c r="F416" s="146"/>
      <c r="G416" s="146"/>
      <c r="H416" s="146"/>
      <c r="I416" s="146"/>
      <c r="J416" s="146"/>
      <c r="K416" s="146"/>
      <c r="L416" s="146"/>
      <c r="M416" s="146"/>
      <c r="N416" s="146"/>
      <c r="O416" s="146"/>
      <c r="P416" s="146"/>
    </row>
    <row r="417">
      <c r="A417" s="146"/>
      <c r="B417" s="127"/>
      <c r="C417" s="146"/>
      <c r="D417" s="146"/>
      <c r="E417" s="146"/>
      <c r="F417" s="146"/>
      <c r="G417" s="146"/>
      <c r="H417" s="146"/>
      <c r="I417" s="146"/>
      <c r="J417" s="146"/>
      <c r="K417" s="146"/>
      <c r="L417" s="146"/>
      <c r="M417" s="146"/>
      <c r="N417" s="146"/>
      <c r="O417" s="146"/>
      <c r="P417" s="146"/>
    </row>
    <row r="418">
      <c r="A418" s="146"/>
      <c r="B418" s="127"/>
      <c r="C418" s="146"/>
      <c r="D418" s="146"/>
      <c r="E418" s="146"/>
      <c r="F418" s="146"/>
      <c r="G418" s="146"/>
      <c r="H418" s="146"/>
      <c r="I418" s="146"/>
      <c r="J418" s="146"/>
      <c r="K418" s="146"/>
      <c r="L418" s="146"/>
      <c r="M418" s="146"/>
      <c r="N418" s="146"/>
      <c r="O418" s="146"/>
      <c r="P418" s="146"/>
    </row>
    <row r="419">
      <c r="A419" s="146"/>
      <c r="B419" s="127"/>
      <c r="C419" s="146"/>
      <c r="D419" s="146"/>
      <c r="E419" s="146"/>
      <c r="F419" s="146"/>
      <c r="G419" s="146"/>
      <c r="H419" s="146"/>
      <c r="I419" s="146"/>
      <c r="J419" s="146"/>
      <c r="K419" s="146"/>
      <c r="L419" s="146"/>
      <c r="M419" s="146"/>
      <c r="N419" s="146"/>
      <c r="O419" s="146"/>
      <c r="P419" s="146"/>
    </row>
    <row r="420">
      <c r="A420" s="146"/>
      <c r="B420" s="127"/>
      <c r="C420" s="146"/>
      <c r="D420" s="146"/>
      <c r="E420" s="146"/>
      <c r="F420" s="146"/>
      <c r="G420" s="146"/>
      <c r="H420" s="146"/>
      <c r="I420" s="146"/>
      <c r="J420" s="146"/>
      <c r="K420" s="146"/>
      <c r="L420" s="146"/>
      <c r="M420" s="146"/>
      <c r="N420" s="146"/>
      <c r="O420" s="146"/>
      <c r="P420" s="146"/>
    </row>
    <row r="421">
      <c r="A421" s="146"/>
      <c r="B421" s="127"/>
      <c r="C421" s="146"/>
      <c r="D421" s="146"/>
      <c r="E421" s="146"/>
      <c r="F421" s="146"/>
      <c r="G421" s="146"/>
      <c r="H421" s="146"/>
      <c r="I421" s="146"/>
      <c r="J421" s="146"/>
      <c r="K421" s="146"/>
      <c r="L421" s="146"/>
      <c r="M421" s="146"/>
      <c r="N421" s="146"/>
      <c r="O421" s="146"/>
      <c r="P421" s="146"/>
    </row>
    <row r="422">
      <c r="A422" s="146"/>
      <c r="B422" s="127"/>
      <c r="C422" s="146"/>
      <c r="D422" s="146"/>
      <c r="E422" s="146"/>
      <c r="F422" s="146"/>
      <c r="G422" s="146"/>
      <c r="H422" s="146"/>
      <c r="I422" s="146"/>
      <c r="J422" s="146"/>
      <c r="K422" s="146"/>
      <c r="L422" s="146"/>
      <c r="M422" s="146"/>
      <c r="N422" s="146"/>
      <c r="O422" s="146"/>
      <c r="P422" s="146"/>
    </row>
    <row r="423">
      <c r="A423" s="146"/>
      <c r="B423" s="127"/>
      <c r="C423" s="146"/>
      <c r="D423" s="146"/>
      <c r="E423" s="146"/>
      <c r="F423" s="146"/>
      <c r="G423" s="146"/>
      <c r="H423" s="146"/>
      <c r="I423" s="146"/>
      <c r="J423" s="146"/>
      <c r="K423" s="146"/>
      <c r="L423" s="146"/>
      <c r="M423" s="146"/>
      <c r="N423" s="146"/>
      <c r="O423" s="146"/>
      <c r="P423" s="146"/>
    </row>
    <row r="424">
      <c r="A424" s="146"/>
      <c r="B424" s="127"/>
      <c r="C424" s="146"/>
      <c r="D424" s="146"/>
      <c r="E424" s="146"/>
      <c r="F424" s="146"/>
      <c r="G424" s="146"/>
      <c r="H424" s="146"/>
      <c r="I424" s="146"/>
      <c r="J424" s="146"/>
      <c r="K424" s="146"/>
      <c r="L424" s="146"/>
      <c r="M424" s="146"/>
      <c r="N424" s="146"/>
      <c r="O424" s="146"/>
      <c r="P424" s="146"/>
    </row>
    <row r="425">
      <c r="A425" s="146"/>
      <c r="B425" s="127"/>
      <c r="C425" s="146"/>
      <c r="D425" s="146"/>
      <c r="E425" s="146"/>
      <c r="F425" s="146"/>
      <c r="G425" s="146"/>
      <c r="H425" s="146"/>
      <c r="I425" s="146"/>
      <c r="J425" s="146"/>
      <c r="K425" s="146"/>
      <c r="L425" s="146"/>
      <c r="M425" s="146"/>
      <c r="N425" s="146"/>
      <c r="O425" s="146"/>
      <c r="P425" s="146"/>
    </row>
    <row r="426">
      <c r="A426" s="146"/>
      <c r="B426" s="127"/>
      <c r="C426" s="146"/>
      <c r="D426" s="146"/>
      <c r="E426" s="146"/>
      <c r="F426" s="146"/>
      <c r="G426" s="146"/>
      <c r="H426" s="146"/>
      <c r="I426" s="146"/>
      <c r="J426" s="146"/>
      <c r="K426" s="146"/>
      <c r="L426" s="146"/>
      <c r="M426" s="146"/>
      <c r="N426" s="146"/>
      <c r="O426" s="146"/>
      <c r="P426" s="146"/>
    </row>
    <row r="427">
      <c r="A427" s="146"/>
      <c r="B427" s="127"/>
      <c r="C427" s="146"/>
      <c r="D427" s="146"/>
      <c r="E427" s="146"/>
      <c r="F427" s="146"/>
      <c r="G427" s="146"/>
      <c r="H427" s="146"/>
      <c r="I427" s="146"/>
      <c r="J427" s="146"/>
      <c r="K427" s="146"/>
      <c r="L427" s="146"/>
      <c r="M427" s="146"/>
      <c r="N427" s="146"/>
      <c r="O427" s="146"/>
      <c r="P427" s="146"/>
    </row>
    <row r="428">
      <c r="A428" s="146"/>
      <c r="B428" s="127"/>
      <c r="C428" s="146"/>
      <c r="D428" s="146"/>
      <c r="E428" s="146"/>
      <c r="F428" s="146"/>
      <c r="G428" s="146"/>
      <c r="H428" s="146"/>
      <c r="I428" s="146"/>
      <c r="J428" s="146"/>
      <c r="K428" s="146"/>
      <c r="L428" s="146"/>
      <c r="M428" s="146"/>
      <c r="N428" s="146"/>
      <c r="O428" s="146"/>
      <c r="P428" s="146"/>
    </row>
    <row r="429">
      <c r="A429" s="146"/>
      <c r="B429" s="127"/>
      <c r="C429" s="146"/>
      <c r="D429" s="146"/>
      <c r="E429" s="146"/>
      <c r="F429" s="146"/>
      <c r="G429" s="146"/>
      <c r="H429" s="146"/>
      <c r="I429" s="146"/>
      <c r="J429" s="146"/>
      <c r="K429" s="146"/>
      <c r="L429" s="146"/>
      <c r="M429" s="146"/>
      <c r="N429" s="146"/>
      <c r="O429" s="146"/>
      <c r="P429" s="146"/>
    </row>
    <row r="430">
      <c r="A430" s="146"/>
      <c r="B430" s="127"/>
      <c r="C430" s="146"/>
      <c r="D430" s="146"/>
      <c r="E430" s="146"/>
      <c r="F430" s="146"/>
      <c r="G430" s="146"/>
      <c r="H430" s="146"/>
      <c r="I430" s="146"/>
      <c r="J430" s="146"/>
      <c r="K430" s="146"/>
      <c r="L430" s="146"/>
      <c r="M430" s="146"/>
      <c r="N430" s="146"/>
      <c r="O430" s="146"/>
      <c r="P430" s="146"/>
    </row>
    <row r="431">
      <c r="A431" s="146"/>
      <c r="B431" s="127"/>
      <c r="C431" s="146"/>
      <c r="D431" s="146"/>
      <c r="E431" s="146"/>
      <c r="F431" s="146"/>
      <c r="G431" s="146"/>
      <c r="H431" s="146"/>
      <c r="I431" s="146"/>
      <c r="J431" s="146"/>
      <c r="K431" s="146"/>
      <c r="L431" s="146"/>
      <c r="M431" s="146"/>
      <c r="N431" s="146"/>
      <c r="O431" s="146"/>
      <c r="P431" s="146"/>
    </row>
    <row r="432">
      <c r="A432" s="146"/>
      <c r="B432" s="127"/>
      <c r="C432" s="146"/>
      <c r="D432" s="146"/>
      <c r="E432" s="146"/>
      <c r="F432" s="146"/>
      <c r="G432" s="146"/>
      <c r="H432" s="146"/>
      <c r="I432" s="146"/>
      <c r="J432" s="146"/>
      <c r="K432" s="146"/>
      <c r="L432" s="146"/>
      <c r="M432" s="146"/>
      <c r="N432" s="146"/>
      <c r="O432" s="146"/>
      <c r="P432" s="146"/>
    </row>
    <row r="433">
      <c r="A433" s="146"/>
      <c r="B433" s="127"/>
      <c r="C433" s="146"/>
      <c r="D433" s="146"/>
      <c r="E433" s="146"/>
      <c r="F433" s="146"/>
      <c r="G433" s="146"/>
      <c r="H433" s="146"/>
      <c r="I433" s="146"/>
      <c r="J433" s="146"/>
      <c r="K433" s="146"/>
      <c r="L433" s="146"/>
      <c r="M433" s="146"/>
      <c r="N433" s="146"/>
      <c r="O433" s="146"/>
      <c r="P433" s="146"/>
    </row>
    <row r="434">
      <c r="A434" s="146"/>
      <c r="B434" s="127"/>
      <c r="C434" s="146"/>
      <c r="D434" s="146"/>
      <c r="E434" s="146"/>
      <c r="F434" s="146"/>
      <c r="G434" s="146"/>
      <c r="H434" s="146"/>
      <c r="I434" s="146"/>
      <c r="J434" s="146"/>
      <c r="K434" s="146"/>
      <c r="L434" s="146"/>
      <c r="M434" s="146"/>
      <c r="N434" s="146"/>
      <c r="O434" s="146"/>
      <c r="P434" s="146"/>
    </row>
    <row r="435">
      <c r="A435" s="146"/>
      <c r="B435" s="127"/>
      <c r="C435" s="146"/>
      <c r="D435" s="146"/>
      <c r="E435" s="146"/>
      <c r="F435" s="146"/>
      <c r="G435" s="146"/>
      <c r="H435" s="146"/>
      <c r="I435" s="146"/>
      <c r="J435" s="146"/>
      <c r="K435" s="146"/>
      <c r="L435" s="146"/>
      <c r="M435" s="146"/>
      <c r="N435" s="146"/>
      <c r="O435" s="146"/>
      <c r="P435" s="146"/>
    </row>
    <row r="436">
      <c r="A436" s="146"/>
      <c r="B436" s="127"/>
      <c r="C436" s="146"/>
      <c r="D436" s="146"/>
      <c r="E436" s="146"/>
      <c r="F436" s="146"/>
      <c r="G436" s="146"/>
      <c r="H436" s="146"/>
      <c r="I436" s="146"/>
      <c r="J436" s="146"/>
      <c r="K436" s="146"/>
      <c r="L436" s="146"/>
      <c r="M436" s="146"/>
      <c r="N436" s="146"/>
      <c r="O436" s="146"/>
      <c r="P436" s="146"/>
    </row>
    <row r="437">
      <c r="A437" s="146"/>
      <c r="B437" s="127"/>
      <c r="C437" s="146"/>
      <c r="D437" s="146"/>
      <c r="E437" s="146"/>
      <c r="F437" s="146"/>
      <c r="G437" s="146"/>
      <c r="H437" s="146"/>
      <c r="I437" s="146"/>
      <c r="J437" s="146"/>
      <c r="K437" s="146"/>
      <c r="L437" s="146"/>
      <c r="M437" s="146"/>
      <c r="N437" s="146"/>
      <c r="O437" s="146"/>
      <c r="P437" s="146"/>
    </row>
    <row r="438">
      <c r="A438" s="146"/>
      <c r="B438" s="127"/>
      <c r="C438" s="146"/>
      <c r="D438" s="146"/>
      <c r="E438" s="146"/>
      <c r="F438" s="146"/>
      <c r="G438" s="146"/>
      <c r="H438" s="146"/>
      <c r="I438" s="146"/>
      <c r="J438" s="146"/>
      <c r="K438" s="146"/>
      <c r="L438" s="146"/>
      <c r="M438" s="146"/>
      <c r="N438" s="146"/>
      <c r="O438" s="146"/>
      <c r="P438" s="146"/>
    </row>
    <row r="439">
      <c r="A439" s="146"/>
      <c r="B439" s="127"/>
      <c r="C439" s="146"/>
      <c r="D439" s="146"/>
      <c r="E439" s="146"/>
      <c r="F439" s="146"/>
      <c r="G439" s="146"/>
      <c r="H439" s="146"/>
      <c r="I439" s="146"/>
      <c r="J439" s="146"/>
      <c r="K439" s="146"/>
      <c r="L439" s="146"/>
      <c r="M439" s="146"/>
      <c r="N439" s="146"/>
      <c r="O439" s="146"/>
      <c r="P439" s="146"/>
    </row>
    <row r="440">
      <c r="A440" s="146"/>
      <c r="B440" s="127"/>
      <c r="C440" s="146"/>
      <c r="D440" s="146"/>
      <c r="E440" s="146"/>
      <c r="F440" s="146"/>
      <c r="G440" s="146"/>
      <c r="H440" s="146"/>
      <c r="I440" s="146"/>
      <c r="J440" s="146"/>
      <c r="K440" s="146"/>
      <c r="L440" s="146"/>
      <c r="M440" s="146"/>
      <c r="N440" s="146"/>
      <c r="O440" s="146"/>
      <c r="P440" s="146"/>
    </row>
    <row r="441">
      <c r="A441" s="146"/>
      <c r="B441" s="127"/>
      <c r="C441" s="146"/>
      <c r="D441" s="146"/>
      <c r="E441" s="146"/>
      <c r="F441" s="146"/>
      <c r="G441" s="146"/>
      <c r="H441" s="146"/>
      <c r="I441" s="146"/>
      <c r="J441" s="146"/>
      <c r="K441" s="146"/>
      <c r="L441" s="146"/>
      <c r="M441" s="146"/>
      <c r="N441" s="146"/>
      <c r="O441" s="146"/>
      <c r="P441" s="146"/>
    </row>
    <row r="442">
      <c r="A442" s="146"/>
      <c r="B442" s="127"/>
      <c r="C442" s="146"/>
      <c r="D442" s="146"/>
      <c r="E442" s="146"/>
      <c r="F442" s="146"/>
      <c r="G442" s="146"/>
      <c r="H442" s="146"/>
      <c r="I442" s="146"/>
      <c r="J442" s="146"/>
      <c r="K442" s="146"/>
      <c r="L442" s="146"/>
      <c r="M442" s="146"/>
      <c r="N442" s="146"/>
      <c r="O442" s="146"/>
      <c r="P442" s="146"/>
    </row>
    <row r="443">
      <c r="A443" s="146"/>
      <c r="B443" s="127"/>
      <c r="C443" s="146"/>
      <c r="D443" s="146"/>
      <c r="E443" s="146"/>
      <c r="F443" s="146"/>
      <c r="G443" s="146"/>
      <c r="H443" s="146"/>
      <c r="I443" s="146"/>
      <c r="J443" s="146"/>
      <c r="K443" s="146"/>
      <c r="L443" s="146"/>
      <c r="M443" s="146"/>
      <c r="N443" s="146"/>
      <c r="O443" s="146"/>
      <c r="P443" s="146"/>
    </row>
    <row r="444">
      <c r="A444" s="146"/>
      <c r="B444" s="127"/>
      <c r="C444" s="146"/>
      <c r="D444" s="146"/>
      <c r="E444" s="146"/>
      <c r="F444" s="146"/>
      <c r="G444" s="146"/>
      <c r="H444" s="146"/>
      <c r="I444" s="146"/>
      <c r="J444" s="146"/>
      <c r="K444" s="146"/>
      <c r="L444" s="146"/>
      <c r="M444" s="146"/>
      <c r="N444" s="146"/>
      <c r="O444" s="146"/>
      <c r="P444" s="146"/>
    </row>
    <row r="445">
      <c r="A445" s="146"/>
      <c r="B445" s="127"/>
      <c r="C445" s="146"/>
      <c r="D445" s="146"/>
      <c r="E445" s="146"/>
      <c r="F445" s="146"/>
      <c r="G445" s="146"/>
      <c r="H445" s="146"/>
      <c r="I445" s="146"/>
      <c r="J445" s="146"/>
      <c r="K445" s="146"/>
      <c r="L445" s="146"/>
      <c r="M445" s="146"/>
      <c r="N445" s="146"/>
      <c r="O445" s="146"/>
      <c r="P445" s="146"/>
    </row>
    <row r="446">
      <c r="A446" s="146"/>
      <c r="B446" s="127"/>
      <c r="C446" s="146"/>
      <c r="D446" s="146"/>
      <c r="E446" s="146"/>
      <c r="F446" s="146"/>
      <c r="G446" s="146"/>
      <c r="H446" s="146"/>
      <c r="I446" s="146"/>
      <c r="J446" s="146"/>
      <c r="K446" s="146"/>
      <c r="L446" s="146"/>
      <c r="M446" s="146"/>
      <c r="N446" s="146"/>
      <c r="O446" s="146"/>
      <c r="P446" s="146"/>
    </row>
    <row r="447">
      <c r="A447" s="146"/>
      <c r="B447" s="127"/>
      <c r="C447" s="146"/>
      <c r="D447" s="146"/>
      <c r="E447" s="146"/>
      <c r="F447" s="146"/>
      <c r="G447" s="146"/>
      <c r="H447" s="146"/>
      <c r="I447" s="146"/>
      <c r="J447" s="146"/>
      <c r="K447" s="146"/>
      <c r="L447" s="146"/>
      <c r="M447" s="146"/>
      <c r="N447" s="146"/>
      <c r="O447" s="146"/>
      <c r="P447" s="146"/>
    </row>
    <row r="448">
      <c r="A448" s="146"/>
      <c r="B448" s="127"/>
      <c r="C448" s="146"/>
      <c r="D448" s="146"/>
      <c r="E448" s="146"/>
      <c r="F448" s="146"/>
      <c r="G448" s="146"/>
      <c r="H448" s="146"/>
      <c r="I448" s="146"/>
      <c r="J448" s="146"/>
      <c r="K448" s="146"/>
      <c r="L448" s="146"/>
      <c r="M448" s="146"/>
      <c r="N448" s="146"/>
      <c r="O448" s="146"/>
      <c r="P448" s="146"/>
    </row>
    <row r="449">
      <c r="A449" s="146"/>
      <c r="B449" s="127"/>
      <c r="C449" s="146"/>
      <c r="D449" s="146"/>
      <c r="E449" s="146"/>
      <c r="F449" s="146"/>
      <c r="G449" s="146"/>
      <c r="H449" s="146"/>
      <c r="I449" s="146"/>
      <c r="J449" s="146"/>
      <c r="K449" s="146"/>
      <c r="L449" s="146"/>
      <c r="M449" s="146"/>
      <c r="N449" s="146"/>
      <c r="O449" s="146"/>
      <c r="P449" s="146"/>
    </row>
    <row r="450">
      <c r="A450" s="146"/>
      <c r="B450" s="127"/>
      <c r="C450" s="146"/>
      <c r="D450" s="146"/>
      <c r="E450" s="146"/>
      <c r="F450" s="146"/>
      <c r="G450" s="146"/>
      <c r="H450" s="146"/>
      <c r="I450" s="146"/>
      <c r="J450" s="146"/>
      <c r="K450" s="146"/>
      <c r="L450" s="146"/>
      <c r="M450" s="146"/>
      <c r="N450" s="146"/>
      <c r="O450" s="146"/>
      <c r="P450" s="146"/>
    </row>
    <row r="451">
      <c r="A451" s="146"/>
      <c r="B451" s="127"/>
      <c r="C451" s="146"/>
      <c r="D451" s="146"/>
      <c r="E451" s="146"/>
      <c r="F451" s="146"/>
      <c r="G451" s="146"/>
      <c r="H451" s="146"/>
      <c r="I451" s="146"/>
      <c r="J451" s="146"/>
      <c r="K451" s="146"/>
      <c r="L451" s="146"/>
      <c r="M451" s="146"/>
      <c r="N451" s="146"/>
      <c r="O451" s="146"/>
      <c r="P451" s="146"/>
    </row>
    <row r="452">
      <c r="A452" s="146"/>
      <c r="B452" s="127"/>
      <c r="C452" s="146"/>
      <c r="D452" s="146"/>
      <c r="E452" s="146"/>
      <c r="F452" s="146"/>
      <c r="G452" s="146"/>
      <c r="H452" s="146"/>
      <c r="I452" s="146"/>
      <c r="J452" s="146"/>
      <c r="K452" s="146"/>
      <c r="L452" s="146"/>
      <c r="M452" s="146"/>
      <c r="N452" s="146"/>
      <c r="O452" s="146"/>
      <c r="P452" s="146"/>
    </row>
    <row r="453">
      <c r="A453" s="146"/>
      <c r="B453" s="127"/>
      <c r="C453" s="146"/>
      <c r="D453" s="146"/>
      <c r="E453" s="146"/>
      <c r="F453" s="146"/>
      <c r="G453" s="146"/>
      <c r="H453" s="146"/>
      <c r="I453" s="146"/>
      <c r="J453" s="146"/>
      <c r="K453" s="146"/>
      <c r="L453" s="146"/>
      <c r="M453" s="146"/>
      <c r="N453" s="146"/>
      <c r="O453" s="146"/>
      <c r="P453" s="146"/>
    </row>
    <row r="454">
      <c r="A454" s="146"/>
      <c r="B454" s="127"/>
      <c r="C454" s="146"/>
      <c r="D454" s="146"/>
      <c r="E454" s="146"/>
      <c r="F454" s="146"/>
      <c r="G454" s="146"/>
      <c r="H454" s="146"/>
      <c r="I454" s="146"/>
      <c r="J454" s="146"/>
      <c r="K454" s="146"/>
      <c r="L454" s="146"/>
      <c r="M454" s="146"/>
      <c r="N454" s="146"/>
      <c r="O454" s="146"/>
      <c r="P454" s="146"/>
    </row>
    <row r="455">
      <c r="A455" s="146"/>
      <c r="B455" s="127"/>
      <c r="C455" s="146"/>
      <c r="D455" s="146"/>
      <c r="E455" s="146"/>
      <c r="F455" s="146"/>
      <c r="G455" s="146"/>
      <c r="H455" s="146"/>
      <c r="I455" s="146"/>
      <c r="J455" s="146"/>
      <c r="K455" s="146"/>
      <c r="L455" s="146"/>
      <c r="M455" s="146"/>
      <c r="N455" s="146"/>
      <c r="O455" s="146"/>
      <c r="P455" s="146"/>
    </row>
    <row r="456">
      <c r="A456" s="146"/>
      <c r="B456" s="127"/>
      <c r="C456" s="146"/>
      <c r="D456" s="146"/>
      <c r="E456" s="146"/>
      <c r="F456" s="146"/>
      <c r="G456" s="146"/>
      <c r="H456" s="146"/>
      <c r="I456" s="146"/>
      <c r="J456" s="146"/>
      <c r="K456" s="146"/>
      <c r="L456" s="146"/>
      <c r="M456" s="146"/>
      <c r="N456" s="146"/>
      <c r="O456" s="146"/>
      <c r="P456" s="146"/>
    </row>
    <row r="457">
      <c r="A457" s="146"/>
      <c r="B457" s="127"/>
      <c r="C457" s="146"/>
      <c r="D457" s="146"/>
      <c r="E457" s="146"/>
      <c r="F457" s="146"/>
      <c r="G457" s="146"/>
      <c r="H457" s="146"/>
      <c r="I457" s="146"/>
      <c r="J457" s="146"/>
      <c r="K457" s="146"/>
      <c r="L457" s="146"/>
      <c r="M457" s="146"/>
      <c r="N457" s="146"/>
      <c r="O457" s="146"/>
      <c r="P457" s="146"/>
    </row>
    <row r="458">
      <c r="A458" s="146"/>
      <c r="B458" s="127"/>
      <c r="C458" s="146"/>
      <c r="D458" s="146"/>
      <c r="E458" s="146"/>
      <c r="F458" s="146"/>
      <c r="G458" s="146"/>
      <c r="H458" s="146"/>
      <c r="I458" s="146"/>
      <c r="J458" s="146"/>
      <c r="K458" s="146"/>
      <c r="L458" s="146"/>
      <c r="M458" s="146"/>
      <c r="N458" s="146"/>
      <c r="O458" s="146"/>
      <c r="P458" s="146"/>
    </row>
    <row r="459">
      <c r="A459" s="146"/>
      <c r="B459" s="127"/>
      <c r="C459" s="146"/>
      <c r="D459" s="146"/>
      <c r="E459" s="146"/>
      <c r="F459" s="146"/>
      <c r="G459" s="146"/>
      <c r="H459" s="146"/>
      <c r="I459" s="146"/>
      <c r="J459" s="146"/>
      <c r="K459" s="146"/>
      <c r="L459" s="146"/>
      <c r="M459" s="146"/>
      <c r="N459" s="146"/>
      <c r="O459" s="146"/>
      <c r="P459" s="146"/>
    </row>
    <row r="460">
      <c r="A460" s="146"/>
      <c r="B460" s="127"/>
      <c r="C460" s="146"/>
      <c r="D460" s="146"/>
      <c r="E460" s="146"/>
      <c r="F460" s="146"/>
      <c r="G460" s="146"/>
      <c r="H460" s="146"/>
      <c r="I460" s="146"/>
      <c r="J460" s="146"/>
      <c r="K460" s="146"/>
      <c r="L460" s="146"/>
      <c r="M460" s="146"/>
      <c r="N460" s="146"/>
      <c r="O460" s="146"/>
      <c r="P460" s="146"/>
    </row>
    <row r="461">
      <c r="A461" s="146"/>
      <c r="B461" s="127"/>
      <c r="C461" s="146"/>
      <c r="D461" s="146"/>
      <c r="E461" s="146"/>
      <c r="F461" s="146"/>
      <c r="G461" s="146"/>
      <c r="H461" s="146"/>
      <c r="I461" s="146"/>
      <c r="J461" s="146"/>
      <c r="K461" s="146"/>
      <c r="L461" s="146"/>
      <c r="M461" s="146"/>
      <c r="N461" s="146"/>
      <c r="O461" s="146"/>
      <c r="P461" s="146"/>
    </row>
    <row r="462">
      <c r="A462" s="146"/>
      <c r="B462" s="127"/>
      <c r="C462" s="146"/>
      <c r="D462" s="146"/>
      <c r="E462" s="146"/>
      <c r="F462" s="146"/>
      <c r="G462" s="146"/>
      <c r="H462" s="146"/>
      <c r="I462" s="146"/>
      <c r="J462" s="146"/>
      <c r="K462" s="146"/>
      <c r="L462" s="146"/>
      <c r="M462" s="146"/>
      <c r="N462" s="146"/>
      <c r="O462" s="146"/>
      <c r="P462" s="146"/>
    </row>
    <row r="463">
      <c r="A463" s="146"/>
      <c r="B463" s="127"/>
      <c r="C463" s="146"/>
      <c r="D463" s="146"/>
      <c r="E463" s="146"/>
      <c r="F463" s="146"/>
      <c r="G463" s="146"/>
      <c r="H463" s="146"/>
      <c r="I463" s="146"/>
      <c r="J463" s="146"/>
      <c r="K463" s="146"/>
      <c r="L463" s="146"/>
      <c r="M463" s="146"/>
      <c r="N463" s="146"/>
      <c r="O463" s="146"/>
      <c r="P463" s="146"/>
    </row>
    <row r="464">
      <c r="A464" s="146"/>
      <c r="B464" s="127"/>
      <c r="C464" s="146"/>
      <c r="D464" s="146"/>
      <c r="E464" s="146"/>
      <c r="F464" s="146"/>
      <c r="G464" s="146"/>
      <c r="H464" s="146"/>
      <c r="I464" s="146"/>
      <c r="J464" s="146"/>
      <c r="K464" s="146"/>
      <c r="L464" s="146"/>
      <c r="M464" s="146"/>
      <c r="N464" s="146"/>
      <c r="O464" s="146"/>
      <c r="P464" s="146"/>
    </row>
    <row r="465">
      <c r="A465" s="146"/>
      <c r="B465" s="127"/>
      <c r="C465" s="146"/>
      <c r="D465" s="146"/>
      <c r="E465" s="146"/>
      <c r="F465" s="146"/>
      <c r="G465" s="146"/>
      <c r="H465" s="146"/>
      <c r="I465" s="146"/>
      <c r="J465" s="146"/>
      <c r="K465" s="146"/>
      <c r="L465" s="146"/>
      <c r="M465" s="146"/>
      <c r="N465" s="146"/>
      <c r="O465" s="146"/>
      <c r="P465" s="146"/>
    </row>
    <row r="466">
      <c r="A466" s="146"/>
      <c r="B466" s="127"/>
      <c r="C466" s="146"/>
      <c r="D466" s="146"/>
      <c r="E466" s="146"/>
      <c r="F466" s="146"/>
      <c r="G466" s="146"/>
      <c r="H466" s="146"/>
      <c r="I466" s="146"/>
      <c r="J466" s="146"/>
      <c r="K466" s="146"/>
      <c r="L466" s="146"/>
      <c r="M466" s="146"/>
      <c r="N466" s="146"/>
      <c r="O466" s="146"/>
      <c r="P466" s="146"/>
    </row>
    <row r="467">
      <c r="A467" s="146"/>
      <c r="B467" s="127"/>
      <c r="C467" s="146"/>
      <c r="D467" s="146"/>
      <c r="E467" s="146"/>
      <c r="F467" s="146"/>
      <c r="G467" s="146"/>
      <c r="H467" s="146"/>
      <c r="I467" s="146"/>
      <c r="J467" s="146"/>
      <c r="K467" s="146"/>
      <c r="L467" s="146"/>
      <c r="M467" s="146"/>
      <c r="N467" s="146"/>
      <c r="O467" s="146"/>
      <c r="P467" s="146"/>
    </row>
    <row r="468">
      <c r="A468" s="146"/>
      <c r="B468" s="127"/>
      <c r="C468" s="146"/>
      <c r="D468" s="146"/>
      <c r="E468" s="146"/>
      <c r="F468" s="146"/>
      <c r="G468" s="146"/>
      <c r="H468" s="146"/>
      <c r="I468" s="146"/>
      <c r="J468" s="146"/>
      <c r="K468" s="146"/>
      <c r="L468" s="146"/>
      <c r="M468" s="146"/>
      <c r="N468" s="146"/>
      <c r="O468" s="146"/>
      <c r="P468" s="146"/>
    </row>
    <row r="469">
      <c r="A469" s="146"/>
      <c r="B469" s="127"/>
      <c r="C469" s="146"/>
      <c r="D469" s="146"/>
      <c r="E469" s="146"/>
      <c r="F469" s="146"/>
      <c r="G469" s="146"/>
      <c r="H469" s="146"/>
      <c r="I469" s="146"/>
      <c r="J469" s="146"/>
      <c r="K469" s="146"/>
      <c r="L469" s="146"/>
      <c r="M469" s="146"/>
      <c r="N469" s="146"/>
      <c r="O469" s="146"/>
      <c r="P469" s="146"/>
    </row>
    <row r="470">
      <c r="A470" s="146"/>
      <c r="B470" s="127"/>
      <c r="C470" s="146"/>
      <c r="D470" s="146"/>
      <c r="E470" s="146"/>
      <c r="F470" s="146"/>
      <c r="G470" s="146"/>
      <c r="H470" s="146"/>
      <c r="I470" s="146"/>
      <c r="J470" s="146"/>
      <c r="K470" s="146"/>
      <c r="L470" s="146"/>
      <c r="M470" s="146"/>
      <c r="N470" s="146"/>
      <c r="O470" s="146"/>
      <c r="P470" s="146"/>
    </row>
    <row r="471">
      <c r="A471" s="146"/>
      <c r="B471" s="127"/>
      <c r="C471" s="146"/>
      <c r="D471" s="146"/>
      <c r="E471" s="146"/>
      <c r="F471" s="146"/>
      <c r="G471" s="146"/>
      <c r="H471" s="146"/>
      <c r="I471" s="146"/>
      <c r="J471" s="146"/>
      <c r="K471" s="146"/>
      <c r="L471" s="146"/>
      <c r="M471" s="146"/>
      <c r="N471" s="146"/>
      <c r="O471" s="146"/>
      <c r="P471" s="146"/>
    </row>
    <row r="472">
      <c r="A472" s="146"/>
      <c r="B472" s="127"/>
      <c r="C472" s="146"/>
      <c r="D472" s="146"/>
      <c r="E472" s="146"/>
      <c r="F472" s="146"/>
      <c r="G472" s="146"/>
      <c r="H472" s="146"/>
      <c r="I472" s="146"/>
      <c r="J472" s="146"/>
      <c r="K472" s="146"/>
      <c r="L472" s="146"/>
      <c r="M472" s="146"/>
      <c r="N472" s="146"/>
      <c r="O472" s="146"/>
      <c r="P472" s="146"/>
    </row>
    <row r="473">
      <c r="A473" s="146"/>
      <c r="B473" s="127"/>
      <c r="C473" s="146"/>
      <c r="D473" s="146"/>
      <c r="E473" s="146"/>
      <c r="F473" s="146"/>
      <c r="G473" s="146"/>
      <c r="H473" s="146"/>
      <c r="I473" s="146"/>
      <c r="J473" s="146"/>
      <c r="K473" s="146"/>
      <c r="L473" s="146"/>
      <c r="M473" s="146"/>
      <c r="N473" s="146"/>
      <c r="O473" s="146"/>
      <c r="P473" s="146"/>
    </row>
    <row r="474">
      <c r="A474" s="146"/>
      <c r="B474" s="127"/>
      <c r="C474" s="146"/>
      <c r="D474" s="146"/>
      <c r="E474" s="146"/>
      <c r="F474" s="146"/>
      <c r="G474" s="146"/>
      <c r="H474" s="146"/>
      <c r="I474" s="146"/>
      <c r="J474" s="146"/>
      <c r="K474" s="146"/>
      <c r="L474" s="146"/>
      <c r="M474" s="146"/>
      <c r="N474" s="146"/>
      <c r="O474" s="146"/>
      <c r="P474" s="146"/>
    </row>
    <row r="475">
      <c r="A475" s="146"/>
      <c r="B475" s="127"/>
      <c r="C475" s="146"/>
      <c r="D475" s="146"/>
      <c r="E475" s="146"/>
      <c r="F475" s="146"/>
      <c r="G475" s="146"/>
      <c r="H475" s="146"/>
      <c r="I475" s="146"/>
      <c r="J475" s="146"/>
      <c r="K475" s="146"/>
      <c r="L475" s="146"/>
      <c r="M475" s="146"/>
      <c r="N475" s="146"/>
      <c r="O475" s="146"/>
      <c r="P475" s="146"/>
    </row>
    <row r="476">
      <c r="A476" s="146"/>
      <c r="B476" s="127"/>
      <c r="C476" s="146"/>
      <c r="D476" s="146"/>
      <c r="E476" s="146"/>
      <c r="F476" s="146"/>
      <c r="G476" s="146"/>
      <c r="H476" s="146"/>
      <c r="I476" s="146"/>
      <c r="J476" s="146"/>
      <c r="K476" s="146"/>
      <c r="L476" s="146"/>
      <c r="M476" s="146"/>
      <c r="N476" s="146"/>
      <c r="O476" s="146"/>
      <c r="P476" s="146"/>
    </row>
    <row r="477">
      <c r="A477" s="146"/>
      <c r="B477" s="127"/>
      <c r="C477" s="146"/>
      <c r="D477" s="146"/>
      <c r="E477" s="146"/>
      <c r="F477" s="146"/>
      <c r="G477" s="146"/>
      <c r="H477" s="146"/>
      <c r="I477" s="146"/>
      <c r="J477" s="146"/>
      <c r="K477" s="146"/>
      <c r="L477" s="146"/>
      <c r="M477" s="146"/>
      <c r="N477" s="146"/>
      <c r="O477" s="146"/>
      <c r="P477" s="146"/>
    </row>
    <row r="478">
      <c r="A478" s="146"/>
      <c r="B478" s="127"/>
      <c r="C478" s="146"/>
      <c r="D478" s="146"/>
      <c r="E478" s="146"/>
      <c r="F478" s="146"/>
      <c r="G478" s="146"/>
      <c r="H478" s="146"/>
      <c r="I478" s="146"/>
      <c r="J478" s="146"/>
      <c r="K478" s="146"/>
      <c r="L478" s="146"/>
      <c r="M478" s="146"/>
      <c r="N478" s="146"/>
      <c r="O478" s="146"/>
      <c r="P478" s="146"/>
    </row>
    <row r="479">
      <c r="A479" s="146"/>
      <c r="B479" s="127"/>
      <c r="C479" s="146"/>
      <c r="D479" s="146"/>
      <c r="E479" s="146"/>
      <c r="F479" s="146"/>
      <c r="G479" s="146"/>
      <c r="H479" s="146"/>
      <c r="I479" s="146"/>
      <c r="J479" s="146"/>
      <c r="K479" s="146"/>
      <c r="L479" s="146"/>
      <c r="M479" s="146"/>
      <c r="N479" s="146"/>
      <c r="O479" s="146"/>
      <c r="P479" s="146"/>
    </row>
    <row r="480">
      <c r="A480" s="146"/>
      <c r="B480" s="127"/>
      <c r="C480" s="146"/>
      <c r="D480" s="146"/>
      <c r="E480" s="146"/>
      <c r="F480" s="146"/>
      <c r="G480" s="146"/>
      <c r="H480" s="146"/>
      <c r="I480" s="146"/>
      <c r="J480" s="146"/>
      <c r="K480" s="146"/>
      <c r="L480" s="146"/>
      <c r="M480" s="146"/>
      <c r="N480" s="146"/>
      <c r="O480" s="146"/>
      <c r="P480" s="146"/>
    </row>
    <row r="481">
      <c r="A481" s="146"/>
      <c r="B481" s="127"/>
      <c r="C481" s="146"/>
      <c r="D481" s="146"/>
      <c r="E481" s="146"/>
      <c r="F481" s="146"/>
      <c r="G481" s="146"/>
      <c r="H481" s="146"/>
      <c r="I481" s="146"/>
      <c r="J481" s="146"/>
      <c r="K481" s="146"/>
      <c r="L481" s="146"/>
      <c r="M481" s="146"/>
      <c r="N481" s="146"/>
      <c r="O481" s="146"/>
      <c r="P481" s="146"/>
    </row>
    <row r="482">
      <c r="A482" s="146"/>
      <c r="B482" s="127"/>
      <c r="C482" s="146"/>
      <c r="D482" s="146"/>
      <c r="E482" s="146"/>
      <c r="F482" s="146"/>
      <c r="G482" s="146"/>
      <c r="H482" s="146"/>
      <c r="I482" s="146"/>
      <c r="J482" s="146"/>
      <c r="K482" s="146"/>
      <c r="L482" s="146"/>
      <c r="M482" s="146"/>
      <c r="N482" s="146"/>
      <c r="O482" s="146"/>
      <c r="P482" s="146"/>
    </row>
    <row r="483">
      <c r="A483" s="146"/>
      <c r="B483" s="127"/>
      <c r="C483" s="146"/>
      <c r="D483" s="146"/>
      <c r="E483" s="146"/>
      <c r="F483" s="146"/>
      <c r="G483" s="146"/>
      <c r="H483" s="146"/>
      <c r="I483" s="146"/>
      <c r="J483" s="146"/>
      <c r="K483" s="146"/>
      <c r="L483" s="146"/>
      <c r="M483" s="146"/>
      <c r="N483" s="146"/>
      <c r="O483" s="146"/>
      <c r="P483" s="146"/>
    </row>
    <row r="484">
      <c r="A484" s="146"/>
      <c r="B484" s="127"/>
      <c r="C484" s="146"/>
      <c r="D484" s="146"/>
      <c r="E484" s="146"/>
      <c r="F484" s="146"/>
      <c r="G484" s="146"/>
      <c r="H484" s="146"/>
      <c r="I484" s="146"/>
      <c r="J484" s="146"/>
      <c r="K484" s="146"/>
      <c r="L484" s="146"/>
      <c r="M484" s="146"/>
      <c r="N484" s="146"/>
      <c r="O484" s="146"/>
      <c r="P484" s="146"/>
    </row>
    <row r="485">
      <c r="A485" s="146"/>
      <c r="B485" s="127"/>
      <c r="C485" s="146"/>
      <c r="D485" s="146"/>
      <c r="E485" s="146"/>
      <c r="F485" s="146"/>
      <c r="G485" s="146"/>
      <c r="H485" s="146"/>
      <c r="I485" s="146"/>
      <c r="J485" s="146"/>
      <c r="K485" s="146"/>
      <c r="L485" s="146"/>
      <c r="M485" s="146"/>
      <c r="N485" s="146"/>
      <c r="O485" s="146"/>
      <c r="P485" s="146"/>
    </row>
    <row r="486">
      <c r="A486" s="146"/>
      <c r="B486" s="127"/>
      <c r="C486" s="146"/>
      <c r="D486" s="146"/>
      <c r="E486" s="146"/>
      <c r="F486" s="146"/>
      <c r="G486" s="146"/>
      <c r="H486" s="146"/>
      <c r="I486" s="146"/>
      <c r="J486" s="146"/>
      <c r="K486" s="146"/>
      <c r="L486" s="146"/>
      <c r="M486" s="146"/>
      <c r="N486" s="146"/>
      <c r="O486" s="146"/>
      <c r="P486" s="146"/>
    </row>
    <row r="487">
      <c r="A487" s="146"/>
      <c r="B487" s="127"/>
      <c r="C487" s="146"/>
      <c r="D487" s="146"/>
      <c r="E487" s="146"/>
      <c r="F487" s="146"/>
      <c r="G487" s="146"/>
      <c r="H487" s="146"/>
      <c r="I487" s="146"/>
      <c r="J487" s="146"/>
      <c r="K487" s="146"/>
      <c r="L487" s="146"/>
      <c r="M487" s="146"/>
      <c r="N487" s="146"/>
      <c r="O487" s="146"/>
      <c r="P487" s="146"/>
    </row>
    <row r="488">
      <c r="A488" s="146"/>
      <c r="B488" s="127"/>
      <c r="C488" s="146"/>
      <c r="D488" s="146"/>
      <c r="E488" s="146"/>
      <c r="F488" s="146"/>
      <c r="G488" s="146"/>
      <c r="H488" s="146"/>
      <c r="I488" s="146"/>
      <c r="J488" s="146"/>
      <c r="K488" s="146"/>
      <c r="L488" s="146"/>
      <c r="M488" s="146"/>
      <c r="N488" s="146"/>
      <c r="O488" s="146"/>
      <c r="P488" s="146"/>
    </row>
    <row r="489">
      <c r="A489" s="146"/>
      <c r="B489" s="127"/>
      <c r="C489" s="146"/>
      <c r="D489" s="146"/>
      <c r="E489" s="146"/>
      <c r="F489" s="146"/>
      <c r="G489" s="146"/>
      <c r="H489" s="146"/>
      <c r="I489" s="146"/>
      <c r="J489" s="146"/>
      <c r="K489" s="146"/>
      <c r="L489" s="146"/>
      <c r="M489" s="146"/>
      <c r="N489" s="146"/>
      <c r="O489" s="146"/>
      <c r="P489" s="146"/>
    </row>
    <row r="490">
      <c r="A490" s="146"/>
      <c r="B490" s="127"/>
      <c r="C490" s="146"/>
      <c r="D490" s="146"/>
      <c r="E490" s="146"/>
      <c r="F490" s="146"/>
      <c r="G490" s="146"/>
      <c r="H490" s="146"/>
      <c r="I490" s="146"/>
      <c r="J490" s="146"/>
      <c r="K490" s="146"/>
      <c r="L490" s="146"/>
      <c r="M490" s="146"/>
      <c r="N490" s="146"/>
      <c r="O490" s="146"/>
      <c r="P490" s="146"/>
    </row>
    <row r="491">
      <c r="A491" s="146"/>
      <c r="B491" s="127"/>
      <c r="C491" s="146"/>
      <c r="D491" s="146"/>
      <c r="E491" s="146"/>
      <c r="F491" s="146"/>
      <c r="G491" s="146"/>
      <c r="H491" s="146"/>
      <c r="I491" s="146"/>
      <c r="J491" s="146"/>
      <c r="K491" s="146"/>
      <c r="L491" s="146"/>
      <c r="M491" s="146"/>
      <c r="N491" s="146"/>
      <c r="O491" s="146"/>
      <c r="P491" s="146"/>
    </row>
    <row r="492">
      <c r="A492" s="146"/>
      <c r="B492" s="127"/>
      <c r="C492" s="146"/>
      <c r="D492" s="146"/>
      <c r="E492" s="146"/>
      <c r="F492" s="146"/>
      <c r="G492" s="146"/>
      <c r="H492" s="146"/>
      <c r="I492" s="146"/>
      <c r="J492" s="146"/>
      <c r="K492" s="146"/>
      <c r="L492" s="146"/>
      <c r="M492" s="146"/>
      <c r="N492" s="146"/>
      <c r="O492" s="146"/>
      <c r="P492" s="146"/>
    </row>
    <row r="493">
      <c r="A493" s="146"/>
      <c r="B493" s="127"/>
      <c r="C493" s="146"/>
      <c r="D493" s="146"/>
      <c r="E493" s="146"/>
      <c r="F493" s="146"/>
      <c r="G493" s="146"/>
      <c r="H493" s="146"/>
      <c r="I493" s="146"/>
      <c r="J493" s="146"/>
      <c r="K493" s="146"/>
      <c r="L493" s="146"/>
      <c r="M493" s="146"/>
      <c r="N493" s="146"/>
      <c r="O493" s="146"/>
      <c r="P493" s="146"/>
    </row>
    <row r="494">
      <c r="A494" s="146"/>
      <c r="B494" s="127"/>
      <c r="C494" s="146"/>
      <c r="D494" s="146"/>
      <c r="E494" s="146"/>
      <c r="F494" s="146"/>
      <c r="G494" s="146"/>
      <c r="H494" s="146"/>
      <c r="I494" s="146"/>
      <c r="J494" s="146"/>
      <c r="K494" s="146"/>
      <c r="L494" s="146"/>
      <c r="M494" s="146"/>
      <c r="N494" s="146"/>
      <c r="O494" s="146"/>
      <c r="P494" s="146"/>
    </row>
    <row r="495">
      <c r="A495" s="146"/>
      <c r="B495" s="127"/>
      <c r="C495" s="146"/>
      <c r="D495" s="146"/>
      <c r="E495" s="146"/>
      <c r="F495" s="146"/>
      <c r="G495" s="146"/>
      <c r="H495" s="146"/>
      <c r="I495" s="146"/>
      <c r="J495" s="146"/>
      <c r="K495" s="146"/>
      <c r="L495" s="146"/>
      <c r="M495" s="146"/>
      <c r="N495" s="146"/>
      <c r="O495" s="146"/>
      <c r="P495" s="146"/>
    </row>
    <row r="496">
      <c r="A496" s="146"/>
      <c r="B496" s="127"/>
      <c r="C496" s="146"/>
      <c r="D496" s="146"/>
      <c r="E496" s="146"/>
      <c r="F496" s="146"/>
      <c r="G496" s="146"/>
      <c r="H496" s="146"/>
      <c r="I496" s="146"/>
      <c r="J496" s="146"/>
      <c r="K496" s="146"/>
      <c r="L496" s="146"/>
      <c r="M496" s="146"/>
      <c r="N496" s="146"/>
      <c r="O496" s="146"/>
      <c r="P496" s="146"/>
    </row>
    <row r="497">
      <c r="A497" s="146"/>
      <c r="B497" s="127"/>
      <c r="C497" s="146"/>
      <c r="D497" s="146"/>
      <c r="E497" s="146"/>
      <c r="F497" s="146"/>
      <c r="G497" s="146"/>
      <c r="H497" s="146"/>
      <c r="I497" s="146"/>
      <c r="J497" s="146"/>
      <c r="K497" s="146"/>
      <c r="L497" s="146"/>
      <c r="M497" s="146"/>
      <c r="N497" s="146"/>
      <c r="O497" s="146"/>
      <c r="P497" s="146"/>
    </row>
    <row r="498">
      <c r="A498" s="146"/>
      <c r="B498" s="127"/>
      <c r="C498" s="146"/>
      <c r="D498" s="146"/>
      <c r="E498" s="146"/>
      <c r="F498" s="146"/>
      <c r="G498" s="146"/>
      <c r="H498" s="146"/>
      <c r="I498" s="146"/>
      <c r="J498" s="146"/>
      <c r="K498" s="146"/>
      <c r="L498" s="146"/>
      <c r="M498" s="146"/>
      <c r="N498" s="146"/>
      <c r="O498" s="146"/>
      <c r="P498" s="146"/>
    </row>
    <row r="499">
      <c r="A499" s="146"/>
      <c r="B499" s="127"/>
      <c r="C499" s="146"/>
      <c r="D499" s="146"/>
      <c r="E499" s="146"/>
      <c r="F499" s="146"/>
      <c r="G499" s="146"/>
      <c r="H499" s="146"/>
      <c r="I499" s="146"/>
      <c r="J499" s="146"/>
      <c r="K499" s="146"/>
      <c r="L499" s="146"/>
      <c r="M499" s="146"/>
      <c r="N499" s="146"/>
      <c r="O499" s="146"/>
      <c r="P499" s="146"/>
    </row>
    <row r="500">
      <c r="A500" s="146"/>
      <c r="B500" s="127"/>
      <c r="C500" s="146"/>
      <c r="D500" s="146"/>
      <c r="E500" s="146"/>
      <c r="F500" s="146"/>
      <c r="G500" s="146"/>
      <c r="H500" s="146"/>
      <c r="I500" s="146"/>
      <c r="J500" s="146"/>
      <c r="K500" s="146"/>
      <c r="L500" s="146"/>
      <c r="M500" s="146"/>
      <c r="N500" s="146"/>
      <c r="O500" s="146"/>
      <c r="P500" s="146"/>
    </row>
    <row r="501">
      <c r="A501" s="146"/>
      <c r="B501" s="127"/>
      <c r="C501" s="146"/>
      <c r="D501" s="146"/>
      <c r="E501" s="146"/>
      <c r="F501" s="146"/>
      <c r="G501" s="146"/>
      <c r="H501" s="146"/>
      <c r="I501" s="146"/>
      <c r="J501" s="146"/>
      <c r="K501" s="146"/>
      <c r="L501" s="146"/>
      <c r="M501" s="146"/>
      <c r="N501" s="146"/>
      <c r="O501" s="146"/>
      <c r="P501" s="146"/>
    </row>
    <row r="502">
      <c r="A502" s="146"/>
      <c r="B502" s="127"/>
      <c r="C502" s="146"/>
      <c r="D502" s="146"/>
      <c r="E502" s="146"/>
      <c r="F502" s="146"/>
      <c r="G502" s="146"/>
      <c r="H502" s="146"/>
      <c r="I502" s="146"/>
      <c r="J502" s="146"/>
      <c r="K502" s="146"/>
      <c r="L502" s="146"/>
      <c r="M502" s="146"/>
      <c r="N502" s="146"/>
      <c r="O502" s="146"/>
      <c r="P502" s="146"/>
    </row>
    <row r="503">
      <c r="A503" s="146"/>
      <c r="B503" s="127"/>
      <c r="C503" s="146"/>
      <c r="D503" s="146"/>
      <c r="E503" s="146"/>
      <c r="F503" s="146"/>
      <c r="G503" s="146"/>
      <c r="H503" s="146"/>
      <c r="I503" s="146"/>
      <c r="J503" s="146"/>
      <c r="K503" s="146"/>
      <c r="L503" s="146"/>
      <c r="M503" s="146"/>
      <c r="N503" s="146"/>
      <c r="O503" s="146"/>
      <c r="P503" s="146"/>
    </row>
    <row r="504">
      <c r="A504" s="146"/>
      <c r="B504" s="127"/>
      <c r="C504" s="146"/>
      <c r="D504" s="146"/>
      <c r="E504" s="146"/>
      <c r="F504" s="146"/>
      <c r="G504" s="146"/>
      <c r="H504" s="146"/>
      <c r="I504" s="146"/>
      <c r="J504" s="146"/>
      <c r="K504" s="146"/>
      <c r="L504" s="146"/>
      <c r="M504" s="146"/>
      <c r="N504" s="146"/>
      <c r="O504" s="146"/>
      <c r="P504" s="146"/>
    </row>
    <row r="505">
      <c r="A505" s="146"/>
      <c r="B505" s="127"/>
      <c r="C505" s="146"/>
      <c r="D505" s="146"/>
      <c r="E505" s="146"/>
      <c r="F505" s="146"/>
      <c r="G505" s="146"/>
      <c r="H505" s="146"/>
      <c r="I505" s="146"/>
      <c r="J505" s="146"/>
      <c r="K505" s="146"/>
      <c r="L505" s="146"/>
      <c r="M505" s="146"/>
      <c r="N505" s="146"/>
      <c r="O505" s="146"/>
      <c r="P505" s="146"/>
    </row>
    <row r="506">
      <c r="A506" s="146"/>
      <c r="B506" s="127"/>
      <c r="C506" s="146"/>
      <c r="D506" s="146"/>
      <c r="E506" s="146"/>
      <c r="F506" s="146"/>
      <c r="G506" s="146"/>
      <c r="H506" s="146"/>
      <c r="I506" s="146"/>
      <c r="J506" s="146"/>
      <c r="K506" s="146"/>
      <c r="L506" s="146"/>
      <c r="M506" s="146"/>
      <c r="N506" s="146"/>
      <c r="O506" s="146"/>
      <c r="P506" s="146"/>
    </row>
    <row r="507">
      <c r="A507" s="146"/>
      <c r="B507" s="127"/>
      <c r="C507" s="146"/>
      <c r="D507" s="146"/>
      <c r="E507" s="146"/>
      <c r="F507" s="146"/>
      <c r="G507" s="146"/>
      <c r="H507" s="146"/>
      <c r="I507" s="146"/>
      <c r="J507" s="146"/>
      <c r="K507" s="146"/>
      <c r="L507" s="146"/>
      <c r="M507" s="146"/>
      <c r="N507" s="146"/>
      <c r="O507" s="146"/>
      <c r="P507" s="146"/>
    </row>
    <row r="508">
      <c r="A508" s="146"/>
      <c r="B508" s="127"/>
      <c r="C508" s="146"/>
      <c r="D508" s="146"/>
      <c r="E508" s="146"/>
      <c r="F508" s="146"/>
      <c r="G508" s="146"/>
      <c r="H508" s="146"/>
      <c r="I508" s="146"/>
      <c r="J508" s="146"/>
      <c r="K508" s="146"/>
      <c r="L508" s="146"/>
      <c r="M508" s="146"/>
      <c r="N508" s="146"/>
      <c r="O508" s="146"/>
      <c r="P508" s="146"/>
    </row>
    <row r="509">
      <c r="A509" s="146"/>
      <c r="B509" s="127"/>
      <c r="C509" s="146"/>
      <c r="D509" s="146"/>
      <c r="E509" s="146"/>
      <c r="F509" s="146"/>
      <c r="G509" s="146"/>
      <c r="H509" s="146"/>
      <c r="I509" s="146"/>
      <c r="J509" s="146"/>
      <c r="K509" s="146"/>
      <c r="L509" s="146"/>
      <c r="M509" s="146"/>
      <c r="N509" s="146"/>
      <c r="O509" s="146"/>
      <c r="P509" s="146"/>
    </row>
    <row r="510">
      <c r="A510" s="146"/>
      <c r="B510" s="127"/>
      <c r="C510" s="146"/>
      <c r="D510" s="146"/>
      <c r="E510" s="146"/>
      <c r="F510" s="146"/>
      <c r="G510" s="146"/>
      <c r="H510" s="146"/>
      <c r="I510" s="146"/>
      <c r="J510" s="146"/>
      <c r="K510" s="146"/>
      <c r="L510" s="146"/>
      <c r="M510" s="146"/>
      <c r="N510" s="146"/>
      <c r="O510" s="146"/>
      <c r="P510" s="146"/>
    </row>
    <row r="511">
      <c r="A511" s="146"/>
      <c r="B511" s="127"/>
      <c r="C511" s="146"/>
      <c r="D511" s="146"/>
      <c r="E511" s="146"/>
      <c r="F511" s="146"/>
      <c r="G511" s="146"/>
      <c r="H511" s="146"/>
      <c r="I511" s="146"/>
      <c r="J511" s="146"/>
      <c r="K511" s="146"/>
      <c r="L511" s="146"/>
      <c r="M511" s="146"/>
      <c r="N511" s="146"/>
      <c r="O511" s="146"/>
      <c r="P511" s="146"/>
    </row>
    <row r="512">
      <c r="A512" s="146"/>
      <c r="B512" s="127"/>
      <c r="C512" s="146"/>
      <c r="D512" s="146"/>
      <c r="E512" s="146"/>
      <c r="F512" s="146"/>
      <c r="G512" s="146"/>
      <c r="H512" s="146"/>
      <c r="I512" s="146"/>
      <c r="J512" s="146"/>
      <c r="K512" s="146"/>
      <c r="L512" s="146"/>
      <c r="M512" s="146"/>
      <c r="N512" s="146"/>
      <c r="O512" s="146"/>
      <c r="P512" s="146"/>
    </row>
    <row r="513">
      <c r="A513" s="146"/>
      <c r="B513" s="127"/>
      <c r="C513" s="146"/>
      <c r="D513" s="146"/>
      <c r="E513" s="146"/>
      <c r="F513" s="146"/>
      <c r="G513" s="146"/>
      <c r="H513" s="146"/>
      <c r="I513" s="146"/>
      <c r="J513" s="146"/>
      <c r="K513" s="146"/>
      <c r="L513" s="146"/>
      <c r="M513" s="146"/>
      <c r="N513" s="146"/>
      <c r="O513" s="146"/>
      <c r="P513" s="146"/>
    </row>
    <row r="514">
      <c r="A514" s="146"/>
      <c r="B514" s="127"/>
      <c r="C514" s="146"/>
      <c r="D514" s="146"/>
      <c r="E514" s="146"/>
      <c r="F514" s="146"/>
      <c r="G514" s="146"/>
      <c r="H514" s="146"/>
      <c r="I514" s="146"/>
      <c r="J514" s="146"/>
      <c r="K514" s="146"/>
      <c r="L514" s="146"/>
      <c r="M514" s="146"/>
      <c r="N514" s="146"/>
      <c r="O514" s="146"/>
      <c r="P514" s="146"/>
    </row>
    <row r="515">
      <c r="A515" s="146"/>
      <c r="B515" s="127"/>
      <c r="C515" s="146"/>
      <c r="D515" s="146"/>
      <c r="E515" s="146"/>
      <c r="F515" s="146"/>
      <c r="G515" s="146"/>
      <c r="H515" s="146"/>
      <c r="I515" s="146"/>
      <c r="J515" s="146"/>
      <c r="K515" s="146"/>
      <c r="L515" s="146"/>
      <c r="M515" s="146"/>
      <c r="N515" s="146"/>
      <c r="O515" s="146"/>
      <c r="P515" s="146"/>
    </row>
    <row r="516">
      <c r="A516" s="146"/>
      <c r="B516" s="127"/>
      <c r="C516" s="146"/>
      <c r="D516" s="146"/>
      <c r="E516" s="146"/>
      <c r="F516" s="146"/>
      <c r="G516" s="146"/>
      <c r="H516" s="146"/>
      <c r="I516" s="146"/>
      <c r="J516" s="146"/>
      <c r="K516" s="146"/>
      <c r="L516" s="146"/>
      <c r="M516" s="146"/>
      <c r="N516" s="146"/>
      <c r="O516" s="146"/>
      <c r="P516" s="146"/>
    </row>
    <row r="517">
      <c r="A517" s="146"/>
      <c r="B517" s="127"/>
      <c r="C517" s="146"/>
      <c r="D517" s="146"/>
      <c r="E517" s="146"/>
      <c r="F517" s="146"/>
      <c r="G517" s="146"/>
      <c r="H517" s="146"/>
      <c r="I517" s="146"/>
      <c r="J517" s="146"/>
      <c r="K517" s="146"/>
      <c r="L517" s="146"/>
      <c r="M517" s="146"/>
      <c r="N517" s="146"/>
      <c r="O517" s="146"/>
      <c r="P517" s="146"/>
    </row>
    <row r="518">
      <c r="A518" s="146"/>
      <c r="B518" s="127"/>
      <c r="C518" s="146"/>
      <c r="D518" s="146"/>
      <c r="E518" s="146"/>
      <c r="F518" s="146"/>
      <c r="G518" s="146"/>
      <c r="H518" s="146"/>
      <c r="I518" s="146"/>
      <c r="J518" s="146"/>
      <c r="K518" s="146"/>
      <c r="L518" s="146"/>
      <c r="M518" s="146"/>
      <c r="N518" s="146"/>
      <c r="O518" s="146"/>
      <c r="P518" s="146"/>
    </row>
    <row r="519">
      <c r="A519" s="146"/>
      <c r="B519" s="127"/>
      <c r="C519" s="146"/>
      <c r="D519" s="146"/>
      <c r="E519" s="146"/>
      <c r="F519" s="146"/>
      <c r="G519" s="146"/>
      <c r="H519" s="146"/>
      <c r="I519" s="146"/>
      <c r="J519" s="146"/>
      <c r="K519" s="146"/>
      <c r="L519" s="146"/>
      <c r="M519" s="146"/>
      <c r="N519" s="146"/>
      <c r="O519" s="146"/>
      <c r="P519" s="146"/>
    </row>
    <row r="520">
      <c r="A520" s="146"/>
      <c r="B520" s="127"/>
      <c r="C520" s="146"/>
      <c r="D520" s="146"/>
      <c r="E520" s="146"/>
      <c r="F520" s="146"/>
      <c r="G520" s="146"/>
      <c r="H520" s="146"/>
      <c r="I520" s="146"/>
      <c r="J520" s="146"/>
      <c r="K520" s="146"/>
      <c r="L520" s="146"/>
      <c r="M520" s="146"/>
      <c r="N520" s="146"/>
      <c r="O520" s="146"/>
      <c r="P520" s="146"/>
    </row>
    <row r="521">
      <c r="A521" s="146"/>
      <c r="B521" s="127"/>
      <c r="C521" s="146"/>
      <c r="D521" s="146"/>
      <c r="E521" s="146"/>
      <c r="F521" s="146"/>
      <c r="G521" s="146"/>
      <c r="H521" s="146"/>
      <c r="I521" s="146"/>
      <c r="J521" s="146"/>
      <c r="K521" s="146"/>
      <c r="L521" s="146"/>
      <c r="M521" s="146"/>
      <c r="N521" s="146"/>
      <c r="O521" s="146"/>
      <c r="P521" s="146"/>
    </row>
    <row r="522">
      <c r="A522" s="146"/>
      <c r="B522" s="127"/>
      <c r="C522" s="146"/>
      <c r="D522" s="146"/>
      <c r="E522" s="146"/>
      <c r="F522" s="146"/>
      <c r="G522" s="146"/>
      <c r="H522" s="146"/>
      <c r="I522" s="146"/>
      <c r="J522" s="146"/>
      <c r="K522" s="146"/>
      <c r="L522" s="146"/>
      <c r="M522" s="146"/>
      <c r="N522" s="146"/>
      <c r="O522" s="146"/>
      <c r="P522" s="146"/>
    </row>
    <row r="523">
      <c r="A523" s="146"/>
      <c r="B523" s="127"/>
      <c r="C523" s="146"/>
      <c r="D523" s="146"/>
      <c r="E523" s="146"/>
      <c r="F523" s="146"/>
      <c r="G523" s="146"/>
      <c r="H523" s="146"/>
      <c r="I523" s="146"/>
      <c r="J523" s="146"/>
      <c r="K523" s="146"/>
      <c r="L523" s="146"/>
      <c r="M523" s="146"/>
      <c r="N523" s="146"/>
      <c r="O523" s="146"/>
      <c r="P523" s="146"/>
    </row>
    <row r="524">
      <c r="A524" s="146"/>
      <c r="B524" s="127"/>
      <c r="C524" s="146"/>
      <c r="D524" s="146"/>
      <c r="E524" s="146"/>
      <c r="F524" s="146"/>
      <c r="G524" s="146"/>
      <c r="H524" s="146"/>
      <c r="I524" s="146"/>
      <c r="J524" s="146"/>
      <c r="K524" s="146"/>
      <c r="L524" s="146"/>
      <c r="M524" s="146"/>
      <c r="N524" s="146"/>
      <c r="O524" s="146"/>
      <c r="P524" s="146"/>
    </row>
    <row r="525">
      <c r="A525" s="146"/>
      <c r="B525" s="127"/>
      <c r="C525" s="146"/>
      <c r="D525" s="146"/>
      <c r="E525" s="146"/>
      <c r="F525" s="146"/>
      <c r="G525" s="146"/>
      <c r="H525" s="146"/>
      <c r="I525" s="146"/>
      <c r="J525" s="146"/>
      <c r="K525" s="146"/>
      <c r="L525" s="146"/>
      <c r="M525" s="146"/>
      <c r="N525" s="146"/>
      <c r="O525" s="146"/>
      <c r="P525" s="146"/>
    </row>
    <row r="526">
      <c r="A526" s="146"/>
      <c r="B526" s="127"/>
      <c r="C526" s="146"/>
      <c r="D526" s="146"/>
      <c r="E526" s="146"/>
      <c r="F526" s="146"/>
      <c r="G526" s="146"/>
      <c r="H526" s="146"/>
      <c r="I526" s="146"/>
      <c r="J526" s="146"/>
      <c r="K526" s="146"/>
      <c r="L526" s="146"/>
      <c r="M526" s="146"/>
      <c r="N526" s="146"/>
      <c r="O526" s="146"/>
      <c r="P526" s="146"/>
    </row>
    <row r="527">
      <c r="A527" s="146"/>
      <c r="B527" s="127"/>
      <c r="C527" s="146"/>
      <c r="D527" s="146"/>
      <c r="E527" s="146"/>
      <c r="F527" s="146"/>
      <c r="G527" s="146"/>
      <c r="H527" s="146"/>
      <c r="I527" s="146"/>
      <c r="J527" s="146"/>
      <c r="K527" s="146"/>
      <c r="L527" s="146"/>
      <c r="M527" s="146"/>
      <c r="N527" s="146"/>
      <c r="O527" s="146"/>
      <c r="P527" s="146"/>
    </row>
    <row r="528">
      <c r="A528" s="146"/>
      <c r="B528" s="127"/>
      <c r="C528" s="146"/>
      <c r="D528" s="146"/>
      <c r="E528" s="146"/>
      <c r="F528" s="146"/>
      <c r="G528" s="146"/>
      <c r="H528" s="146"/>
      <c r="I528" s="146"/>
      <c r="J528" s="146"/>
      <c r="K528" s="146"/>
      <c r="L528" s="146"/>
      <c r="M528" s="146"/>
      <c r="N528" s="146"/>
      <c r="O528" s="146"/>
      <c r="P528" s="146"/>
    </row>
    <row r="529">
      <c r="A529" s="146"/>
      <c r="B529" s="127"/>
      <c r="C529" s="146"/>
      <c r="D529" s="146"/>
      <c r="E529" s="146"/>
      <c r="F529" s="146"/>
      <c r="G529" s="146"/>
      <c r="H529" s="146"/>
      <c r="I529" s="146"/>
      <c r="J529" s="146"/>
      <c r="K529" s="146"/>
      <c r="L529" s="146"/>
      <c r="M529" s="146"/>
      <c r="N529" s="146"/>
      <c r="O529" s="146"/>
      <c r="P529" s="146"/>
    </row>
    <row r="530">
      <c r="A530" s="146"/>
      <c r="B530" s="127"/>
      <c r="C530" s="146"/>
      <c r="D530" s="146"/>
      <c r="E530" s="146"/>
      <c r="F530" s="146"/>
      <c r="G530" s="146"/>
      <c r="H530" s="146"/>
      <c r="I530" s="146"/>
      <c r="J530" s="146"/>
      <c r="K530" s="146"/>
      <c r="L530" s="146"/>
      <c r="M530" s="146"/>
      <c r="N530" s="146"/>
      <c r="O530" s="146"/>
      <c r="P530" s="146"/>
    </row>
    <row r="531">
      <c r="A531" s="146"/>
      <c r="B531" s="127"/>
      <c r="C531" s="146"/>
      <c r="D531" s="146"/>
      <c r="E531" s="146"/>
      <c r="F531" s="146"/>
      <c r="G531" s="146"/>
      <c r="H531" s="146"/>
      <c r="I531" s="146"/>
      <c r="J531" s="146"/>
      <c r="K531" s="146"/>
      <c r="L531" s="146"/>
      <c r="M531" s="146"/>
      <c r="N531" s="146"/>
      <c r="O531" s="146"/>
      <c r="P531" s="146"/>
    </row>
    <row r="532">
      <c r="A532" s="146"/>
      <c r="B532" s="127"/>
      <c r="C532" s="146"/>
      <c r="D532" s="146"/>
      <c r="E532" s="146"/>
      <c r="F532" s="146"/>
      <c r="G532" s="146"/>
      <c r="H532" s="146"/>
      <c r="I532" s="146"/>
      <c r="J532" s="146"/>
      <c r="K532" s="146"/>
      <c r="L532" s="146"/>
      <c r="M532" s="146"/>
      <c r="N532" s="146"/>
      <c r="O532" s="146"/>
      <c r="P532" s="146"/>
    </row>
    <row r="533">
      <c r="A533" s="146"/>
      <c r="B533" s="127"/>
      <c r="C533" s="146"/>
      <c r="D533" s="146"/>
      <c r="E533" s="146"/>
      <c r="F533" s="146"/>
      <c r="G533" s="146"/>
      <c r="H533" s="146"/>
      <c r="I533" s="146"/>
      <c r="J533" s="146"/>
      <c r="K533" s="146"/>
      <c r="L533" s="146"/>
      <c r="M533" s="146"/>
      <c r="N533" s="146"/>
      <c r="O533" s="146"/>
      <c r="P533" s="146"/>
    </row>
    <row r="534">
      <c r="A534" s="146"/>
      <c r="B534" s="127"/>
      <c r="C534" s="146"/>
      <c r="D534" s="146"/>
      <c r="E534" s="146"/>
      <c r="F534" s="146"/>
      <c r="G534" s="146"/>
      <c r="H534" s="146"/>
      <c r="I534" s="146"/>
      <c r="J534" s="146"/>
      <c r="K534" s="146"/>
      <c r="L534" s="146"/>
      <c r="M534" s="146"/>
      <c r="N534" s="146"/>
      <c r="O534" s="146"/>
      <c r="P534" s="146"/>
    </row>
    <row r="535">
      <c r="A535" s="146"/>
      <c r="B535" s="127"/>
      <c r="C535" s="146"/>
      <c r="D535" s="146"/>
      <c r="E535" s="146"/>
      <c r="F535" s="146"/>
      <c r="G535" s="146"/>
      <c r="H535" s="146"/>
      <c r="I535" s="146"/>
      <c r="J535" s="146"/>
      <c r="K535" s="146"/>
      <c r="L535" s="146"/>
      <c r="M535" s="146"/>
      <c r="N535" s="146"/>
      <c r="O535" s="146"/>
      <c r="P535" s="146"/>
    </row>
    <row r="536">
      <c r="A536" s="146"/>
      <c r="B536" s="127"/>
      <c r="C536" s="146"/>
      <c r="D536" s="146"/>
      <c r="E536" s="146"/>
      <c r="F536" s="146"/>
      <c r="G536" s="146"/>
      <c r="H536" s="146"/>
      <c r="I536" s="146"/>
      <c r="J536" s="146"/>
      <c r="K536" s="146"/>
      <c r="L536" s="146"/>
      <c r="M536" s="146"/>
      <c r="N536" s="146"/>
      <c r="O536" s="146"/>
      <c r="P536" s="146"/>
    </row>
    <row r="537">
      <c r="A537" s="146"/>
      <c r="B537" s="127"/>
      <c r="C537" s="146"/>
      <c r="D537" s="146"/>
      <c r="E537" s="146"/>
      <c r="F537" s="146"/>
      <c r="G537" s="146"/>
      <c r="H537" s="146"/>
      <c r="I537" s="146"/>
      <c r="J537" s="146"/>
      <c r="K537" s="146"/>
      <c r="L537" s="146"/>
      <c r="M537" s="146"/>
      <c r="N537" s="146"/>
      <c r="O537" s="146"/>
      <c r="P537" s="146"/>
    </row>
    <row r="538">
      <c r="A538" s="146"/>
      <c r="B538" s="127"/>
      <c r="C538" s="146"/>
      <c r="D538" s="146"/>
      <c r="E538" s="146"/>
      <c r="F538" s="146"/>
      <c r="G538" s="146"/>
      <c r="H538" s="146"/>
      <c r="I538" s="146"/>
      <c r="J538" s="146"/>
      <c r="K538" s="146"/>
      <c r="L538" s="146"/>
      <c r="M538" s="146"/>
      <c r="N538" s="146"/>
      <c r="O538" s="146"/>
      <c r="P538" s="146"/>
    </row>
    <row r="539">
      <c r="A539" s="146"/>
      <c r="B539" s="127"/>
      <c r="C539" s="146"/>
      <c r="D539" s="146"/>
      <c r="E539" s="146"/>
      <c r="F539" s="146"/>
      <c r="G539" s="146"/>
      <c r="H539" s="146"/>
      <c r="I539" s="146"/>
      <c r="J539" s="146"/>
      <c r="K539" s="146"/>
      <c r="L539" s="146"/>
      <c r="M539" s="146"/>
      <c r="N539" s="146"/>
      <c r="O539" s="146"/>
      <c r="P539" s="146"/>
    </row>
    <row r="540">
      <c r="A540" s="146"/>
      <c r="B540" s="127"/>
      <c r="C540" s="146"/>
      <c r="D540" s="146"/>
      <c r="E540" s="146"/>
      <c r="F540" s="146"/>
      <c r="G540" s="146"/>
      <c r="H540" s="146"/>
      <c r="I540" s="146"/>
      <c r="J540" s="146"/>
      <c r="K540" s="146"/>
      <c r="L540" s="146"/>
      <c r="M540" s="146"/>
      <c r="N540" s="146"/>
      <c r="O540" s="146"/>
      <c r="P540" s="146"/>
    </row>
    <row r="541">
      <c r="A541" s="146"/>
      <c r="B541" s="127"/>
      <c r="C541" s="146"/>
      <c r="D541" s="146"/>
      <c r="E541" s="146"/>
      <c r="F541" s="146"/>
      <c r="G541" s="146"/>
      <c r="H541" s="146"/>
      <c r="I541" s="146"/>
      <c r="J541" s="146"/>
      <c r="K541" s="146"/>
      <c r="L541" s="146"/>
      <c r="M541" s="146"/>
      <c r="N541" s="146"/>
      <c r="O541" s="146"/>
      <c r="P541" s="146"/>
    </row>
    <row r="542">
      <c r="A542" s="146"/>
      <c r="B542" s="127"/>
      <c r="C542" s="146"/>
      <c r="D542" s="146"/>
      <c r="E542" s="146"/>
      <c r="F542" s="146"/>
      <c r="G542" s="146"/>
      <c r="H542" s="146"/>
      <c r="I542" s="146"/>
      <c r="J542" s="146"/>
      <c r="K542" s="146"/>
      <c r="L542" s="146"/>
      <c r="M542" s="146"/>
      <c r="N542" s="146"/>
      <c r="O542" s="146"/>
      <c r="P542" s="146"/>
    </row>
    <row r="543">
      <c r="A543" s="146"/>
      <c r="B543" s="127"/>
      <c r="C543" s="146"/>
      <c r="D543" s="146"/>
      <c r="E543" s="146"/>
      <c r="F543" s="146"/>
      <c r="G543" s="146"/>
      <c r="H543" s="146"/>
      <c r="I543" s="146"/>
      <c r="J543" s="146"/>
      <c r="K543" s="146"/>
      <c r="L543" s="146"/>
      <c r="M543" s="146"/>
      <c r="N543" s="146"/>
      <c r="O543" s="146"/>
      <c r="P543" s="146"/>
    </row>
    <row r="544">
      <c r="A544" s="146"/>
      <c r="B544" s="127"/>
      <c r="C544" s="146"/>
      <c r="D544" s="146"/>
      <c r="E544" s="146"/>
      <c r="F544" s="146"/>
      <c r="G544" s="146"/>
      <c r="H544" s="146"/>
      <c r="I544" s="146"/>
      <c r="J544" s="146"/>
      <c r="K544" s="146"/>
      <c r="L544" s="146"/>
      <c r="M544" s="146"/>
      <c r="N544" s="146"/>
      <c r="O544" s="146"/>
      <c r="P544" s="146"/>
    </row>
    <row r="545">
      <c r="A545" s="146"/>
      <c r="B545" s="127"/>
      <c r="C545" s="146"/>
      <c r="D545" s="146"/>
      <c r="E545" s="146"/>
      <c r="F545" s="146"/>
      <c r="G545" s="146"/>
      <c r="H545" s="146"/>
      <c r="I545" s="146"/>
      <c r="J545" s="146"/>
      <c r="K545" s="146"/>
      <c r="L545" s="146"/>
      <c r="M545" s="146"/>
      <c r="N545" s="146"/>
      <c r="O545" s="146"/>
      <c r="P545" s="146"/>
    </row>
    <row r="546">
      <c r="A546" s="146"/>
      <c r="B546" s="127"/>
      <c r="C546" s="146"/>
      <c r="D546" s="146"/>
      <c r="E546" s="146"/>
      <c r="F546" s="146"/>
      <c r="G546" s="146"/>
      <c r="H546" s="146"/>
      <c r="I546" s="146"/>
      <c r="J546" s="146"/>
      <c r="K546" s="146"/>
      <c r="L546" s="146"/>
      <c r="M546" s="146"/>
      <c r="N546" s="146"/>
      <c r="O546" s="146"/>
      <c r="P546" s="146"/>
    </row>
    <row r="547">
      <c r="A547" s="146"/>
      <c r="B547" s="127"/>
      <c r="C547" s="146"/>
      <c r="D547" s="146"/>
      <c r="E547" s="146"/>
      <c r="F547" s="146"/>
      <c r="G547" s="146"/>
      <c r="H547" s="146"/>
      <c r="I547" s="146"/>
      <c r="J547" s="146"/>
      <c r="K547" s="146"/>
      <c r="L547" s="146"/>
      <c r="M547" s="146"/>
      <c r="N547" s="146"/>
      <c r="O547" s="146"/>
      <c r="P547" s="146"/>
    </row>
    <row r="548">
      <c r="A548" s="146"/>
      <c r="B548" s="127"/>
      <c r="C548" s="146"/>
      <c r="D548" s="146"/>
      <c r="E548" s="146"/>
      <c r="F548" s="146"/>
      <c r="G548" s="146"/>
      <c r="H548" s="146"/>
      <c r="I548" s="146"/>
      <c r="J548" s="146"/>
      <c r="K548" s="146"/>
      <c r="L548" s="146"/>
      <c r="M548" s="146"/>
      <c r="N548" s="146"/>
      <c r="O548" s="146"/>
      <c r="P548" s="146"/>
    </row>
    <row r="549">
      <c r="A549" s="146"/>
      <c r="B549" s="127"/>
      <c r="C549" s="146"/>
      <c r="D549" s="146"/>
      <c r="E549" s="146"/>
      <c r="F549" s="146"/>
      <c r="G549" s="146"/>
      <c r="H549" s="146"/>
      <c r="I549" s="146"/>
      <c r="J549" s="146"/>
      <c r="K549" s="146"/>
      <c r="L549" s="146"/>
      <c r="M549" s="146"/>
      <c r="N549" s="146"/>
      <c r="O549" s="146"/>
      <c r="P549" s="146"/>
    </row>
    <row r="550">
      <c r="A550" s="146"/>
      <c r="B550" s="127"/>
      <c r="C550" s="146"/>
      <c r="D550" s="146"/>
      <c r="E550" s="146"/>
      <c r="F550" s="146"/>
      <c r="G550" s="146"/>
      <c r="H550" s="146"/>
      <c r="I550" s="146"/>
      <c r="J550" s="146"/>
      <c r="K550" s="146"/>
      <c r="L550" s="146"/>
      <c r="M550" s="146"/>
      <c r="N550" s="146"/>
      <c r="O550" s="146"/>
      <c r="P550" s="146"/>
    </row>
    <row r="551">
      <c r="A551" s="146"/>
      <c r="B551" s="127"/>
      <c r="C551" s="146"/>
      <c r="D551" s="146"/>
      <c r="E551" s="146"/>
      <c r="F551" s="146"/>
      <c r="G551" s="146"/>
      <c r="H551" s="146"/>
      <c r="I551" s="146"/>
      <c r="J551" s="146"/>
      <c r="K551" s="146"/>
      <c r="L551" s="146"/>
      <c r="M551" s="146"/>
      <c r="N551" s="146"/>
      <c r="O551" s="146"/>
      <c r="P551" s="146"/>
    </row>
    <row r="552">
      <c r="A552" s="146"/>
      <c r="B552" s="127"/>
      <c r="C552" s="146"/>
      <c r="D552" s="146"/>
      <c r="E552" s="146"/>
      <c r="F552" s="146"/>
      <c r="G552" s="146"/>
      <c r="H552" s="146"/>
      <c r="I552" s="146"/>
      <c r="J552" s="146"/>
      <c r="K552" s="146"/>
      <c r="L552" s="146"/>
      <c r="M552" s="146"/>
      <c r="N552" s="146"/>
      <c r="O552" s="146"/>
      <c r="P552" s="146"/>
    </row>
    <row r="553">
      <c r="A553" s="146"/>
      <c r="B553" s="127"/>
      <c r="C553" s="146"/>
      <c r="D553" s="146"/>
      <c r="E553" s="146"/>
      <c r="F553" s="146"/>
      <c r="G553" s="146"/>
      <c r="H553" s="146"/>
      <c r="I553" s="146"/>
      <c r="J553" s="146"/>
      <c r="K553" s="146"/>
      <c r="L553" s="146"/>
      <c r="M553" s="146"/>
      <c r="N553" s="146"/>
      <c r="O553" s="146"/>
      <c r="P553" s="146"/>
    </row>
    <row r="554">
      <c r="A554" s="146"/>
      <c r="B554" s="127"/>
      <c r="C554" s="146"/>
      <c r="D554" s="146"/>
      <c r="E554" s="146"/>
      <c r="F554" s="146"/>
      <c r="G554" s="146"/>
      <c r="H554" s="146"/>
      <c r="I554" s="146"/>
      <c r="J554" s="146"/>
      <c r="K554" s="146"/>
      <c r="L554" s="146"/>
      <c r="M554" s="146"/>
      <c r="N554" s="146"/>
      <c r="O554" s="146"/>
      <c r="P554" s="146"/>
    </row>
    <row r="555">
      <c r="A555" s="146"/>
      <c r="B555" s="127"/>
      <c r="C555" s="146"/>
      <c r="D555" s="146"/>
      <c r="E555" s="146"/>
      <c r="F555" s="146"/>
      <c r="G555" s="146"/>
      <c r="H555" s="146"/>
      <c r="I555" s="146"/>
      <c r="J555" s="146"/>
      <c r="K555" s="146"/>
      <c r="L555" s="146"/>
      <c r="M555" s="146"/>
      <c r="N555" s="146"/>
      <c r="O555" s="146"/>
      <c r="P555" s="146"/>
    </row>
    <row r="556">
      <c r="A556" s="146"/>
      <c r="B556" s="127"/>
      <c r="C556" s="146"/>
      <c r="D556" s="146"/>
      <c r="E556" s="146"/>
      <c r="F556" s="146"/>
      <c r="G556" s="146"/>
      <c r="H556" s="146"/>
      <c r="I556" s="146"/>
      <c r="J556" s="146"/>
      <c r="K556" s="146"/>
      <c r="L556" s="146"/>
      <c r="M556" s="146"/>
      <c r="N556" s="146"/>
      <c r="O556" s="146"/>
      <c r="P556" s="146"/>
    </row>
    <row r="557">
      <c r="A557" s="146"/>
      <c r="B557" s="127"/>
      <c r="C557" s="146"/>
      <c r="D557" s="146"/>
      <c r="E557" s="146"/>
      <c r="F557" s="146"/>
      <c r="G557" s="146"/>
      <c r="H557" s="146"/>
      <c r="I557" s="146"/>
      <c r="J557" s="146"/>
      <c r="K557" s="146"/>
      <c r="L557" s="146"/>
      <c r="M557" s="146"/>
      <c r="N557" s="146"/>
      <c r="O557" s="146"/>
      <c r="P557" s="146"/>
    </row>
    <row r="558">
      <c r="A558" s="146"/>
      <c r="B558" s="127"/>
      <c r="C558" s="146"/>
      <c r="D558" s="146"/>
      <c r="E558" s="146"/>
      <c r="F558" s="146"/>
      <c r="G558" s="146"/>
      <c r="H558" s="146"/>
      <c r="I558" s="146"/>
      <c r="J558" s="146"/>
      <c r="K558" s="146"/>
      <c r="L558" s="146"/>
      <c r="M558" s="146"/>
      <c r="N558" s="146"/>
      <c r="O558" s="146"/>
      <c r="P558" s="146"/>
    </row>
    <row r="559">
      <c r="A559" s="146"/>
      <c r="B559" s="127"/>
      <c r="C559" s="146"/>
      <c r="D559" s="146"/>
      <c r="E559" s="146"/>
      <c r="F559" s="146"/>
      <c r="G559" s="146"/>
      <c r="H559" s="146"/>
      <c r="I559" s="146"/>
      <c r="J559" s="146"/>
      <c r="K559" s="146"/>
      <c r="L559" s="146"/>
      <c r="M559" s="146"/>
      <c r="N559" s="146"/>
      <c r="O559" s="146"/>
      <c r="P559" s="146"/>
    </row>
    <row r="560">
      <c r="A560" s="146"/>
      <c r="B560" s="127"/>
      <c r="C560" s="146"/>
      <c r="D560" s="146"/>
      <c r="E560" s="146"/>
      <c r="F560" s="146"/>
      <c r="G560" s="146"/>
      <c r="H560" s="146"/>
      <c r="I560" s="146"/>
      <c r="J560" s="146"/>
      <c r="K560" s="146"/>
      <c r="L560" s="146"/>
      <c r="M560" s="146"/>
      <c r="N560" s="146"/>
      <c r="O560" s="146"/>
      <c r="P560" s="146"/>
    </row>
    <row r="561">
      <c r="A561" s="146"/>
      <c r="B561" s="127"/>
      <c r="C561" s="146"/>
      <c r="D561" s="146"/>
      <c r="E561" s="146"/>
      <c r="F561" s="146"/>
      <c r="G561" s="146"/>
      <c r="H561" s="146"/>
      <c r="I561" s="146"/>
      <c r="J561" s="146"/>
      <c r="K561" s="146"/>
      <c r="L561" s="146"/>
      <c r="M561" s="146"/>
      <c r="N561" s="146"/>
      <c r="O561" s="146"/>
      <c r="P561" s="146"/>
    </row>
    <row r="562">
      <c r="A562" s="146"/>
      <c r="B562" s="127"/>
      <c r="C562" s="146"/>
      <c r="D562" s="146"/>
      <c r="E562" s="146"/>
      <c r="F562" s="146"/>
      <c r="G562" s="146"/>
      <c r="H562" s="146"/>
      <c r="I562" s="146"/>
      <c r="J562" s="146"/>
      <c r="K562" s="146"/>
      <c r="L562" s="146"/>
      <c r="M562" s="146"/>
      <c r="N562" s="146"/>
      <c r="O562" s="146"/>
      <c r="P562" s="146"/>
    </row>
    <row r="563">
      <c r="A563" s="146"/>
      <c r="B563" s="127"/>
      <c r="C563" s="146"/>
      <c r="D563" s="146"/>
      <c r="E563" s="146"/>
      <c r="F563" s="146"/>
      <c r="G563" s="146"/>
      <c r="H563" s="146"/>
      <c r="I563" s="146"/>
      <c r="J563" s="146"/>
      <c r="K563" s="146"/>
      <c r="L563" s="146"/>
      <c r="M563" s="146"/>
      <c r="N563" s="146"/>
      <c r="O563" s="146"/>
      <c r="P563" s="146"/>
    </row>
    <row r="564">
      <c r="A564" s="146"/>
      <c r="B564" s="127"/>
      <c r="C564" s="146"/>
      <c r="D564" s="146"/>
      <c r="E564" s="146"/>
      <c r="F564" s="146"/>
      <c r="G564" s="146"/>
      <c r="H564" s="146"/>
      <c r="I564" s="146"/>
      <c r="J564" s="146"/>
      <c r="K564" s="146"/>
      <c r="L564" s="146"/>
      <c r="M564" s="146"/>
      <c r="N564" s="146"/>
      <c r="O564" s="146"/>
      <c r="P564" s="146"/>
    </row>
    <row r="565">
      <c r="A565" s="146"/>
      <c r="B565" s="127"/>
      <c r="C565" s="146"/>
      <c r="D565" s="146"/>
      <c r="E565" s="146"/>
      <c r="F565" s="146"/>
      <c r="G565" s="146"/>
      <c r="H565" s="146"/>
      <c r="I565" s="146"/>
      <c r="J565" s="146"/>
      <c r="K565" s="146"/>
      <c r="L565" s="146"/>
      <c r="M565" s="146"/>
      <c r="N565" s="146"/>
      <c r="O565" s="146"/>
      <c r="P565" s="146"/>
    </row>
    <row r="566">
      <c r="A566" s="146"/>
      <c r="B566" s="127"/>
      <c r="C566" s="146"/>
      <c r="D566" s="146"/>
      <c r="E566" s="146"/>
      <c r="F566" s="146"/>
      <c r="G566" s="146"/>
      <c r="H566" s="146"/>
      <c r="I566" s="146"/>
      <c r="J566" s="146"/>
      <c r="K566" s="146"/>
      <c r="L566" s="146"/>
      <c r="M566" s="146"/>
      <c r="N566" s="146"/>
      <c r="O566" s="146"/>
      <c r="P566" s="146"/>
    </row>
    <row r="567">
      <c r="A567" s="146"/>
      <c r="B567" s="127"/>
      <c r="C567" s="146"/>
      <c r="D567" s="146"/>
      <c r="E567" s="146"/>
      <c r="F567" s="146"/>
      <c r="G567" s="146"/>
      <c r="H567" s="146"/>
      <c r="I567" s="146"/>
      <c r="J567" s="146"/>
      <c r="K567" s="146"/>
      <c r="L567" s="146"/>
      <c r="M567" s="146"/>
      <c r="N567" s="146"/>
      <c r="O567" s="146"/>
      <c r="P567" s="146"/>
    </row>
    <row r="568">
      <c r="A568" s="146"/>
      <c r="B568" s="127"/>
      <c r="C568" s="146"/>
      <c r="D568" s="146"/>
      <c r="E568" s="146"/>
      <c r="F568" s="146"/>
      <c r="G568" s="146"/>
      <c r="H568" s="146"/>
      <c r="I568" s="146"/>
      <c r="J568" s="146"/>
      <c r="K568" s="146"/>
      <c r="L568" s="146"/>
      <c r="M568" s="146"/>
      <c r="N568" s="146"/>
      <c r="O568" s="146"/>
      <c r="P568" s="146"/>
    </row>
    <row r="569">
      <c r="A569" s="146"/>
      <c r="B569" s="127"/>
      <c r="C569" s="146"/>
      <c r="D569" s="146"/>
      <c r="E569" s="146"/>
      <c r="F569" s="146"/>
      <c r="G569" s="146"/>
      <c r="H569" s="146"/>
      <c r="I569" s="146"/>
      <c r="J569" s="146"/>
      <c r="K569" s="146"/>
      <c r="L569" s="146"/>
      <c r="M569" s="146"/>
      <c r="N569" s="146"/>
      <c r="O569" s="146"/>
      <c r="P569" s="146"/>
    </row>
    <row r="570">
      <c r="A570" s="146"/>
      <c r="B570" s="127"/>
      <c r="C570" s="146"/>
      <c r="D570" s="146"/>
      <c r="E570" s="146"/>
      <c r="F570" s="146"/>
      <c r="G570" s="146"/>
      <c r="H570" s="146"/>
      <c r="I570" s="146"/>
      <c r="J570" s="146"/>
      <c r="K570" s="146"/>
      <c r="L570" s="146"/>
      <c r="M570" s="146"/>
      <c r="N570" s="146"/>
      <c r="O570" s="146"/>
      <c r="P570" s="146"/>
    </row>
    <row r="571">
      <c r="A571" s="146"/>
      <c r="B571" s="127"/>
      <c r="C571" s="146"/>
      <c r="D571" s="146"/>
      <c r="E571" s="146"/>
      <c r="F571" s="146"/>
      <c r="G571" s="146"/>
      <c r="H571" s="146"/>
      <c r="I571" s="146"/>
      <c r="J571" s="146"/>
      <c r="K571" s="146"/>
      <c r="L571" s="146"/>
      <c r="M571" s="146"/>
      <c r="N571" s="146"/>
      <c r="O571" s="146"/>
      <c r="P571" s="146"/>
    </row>
    <row r="572">
      <c r="A572" s="146"/>
      <c r="B572" s="127"/>
      <c r="C572" s="146"/>
      <c r="D572" s="146"/>
      <c r="E572" s="146"/>
      <c r="F572" s="146"/>
      <c r="G572" s="146"/>
      <c r="H572" s="146"/>
      <c r="I572" s="146"/>
      <c r="J572" s="146"/>
      <c r="K572" s="146"/>
      <c r="L572" s="146"/>
      <c r="M572" s="146"/>
      <c r="N572" s="146"/>
      <c r="O572" s="146"/>
      <c r="P572" s="146"/>
    </row>
    <row r="573">
      <c r="A573" s="146"/>
      <c r="B573" s="127"/>
      <c r="C573" s="146"/>
      <c r="D573" s="146"/>
      <c r="E573" s="146"/>
      <c r="F573" s="146"/>
      <c r="G573" s="146"/>
      <c r="H573" s="146"/>
      <c r="I573" s="146"/>
      <c r="J573" s="146"/>
      <c r="K573" s="146"/>
      <c r="L573" s="146"/>
      <c r="M573" s="146"/>
      <c r="N573" s="146"/>
      <c r="O573" s="146"/>
      <c r="P573" s="146"/>
    </row>
    <row r="574">
      <c r="A574" s="146"/>
      <c r="B574" s="127"/>
      <c r="C574" s="146"/>
      <c r="D574" s="146"/>
      <c r="E574" s="146"/>
      <c r="F574" s="146"/>
      <c r="G574" s="146"/>
      <c r="H574" s="146"/>
      <c r="I574" s="146"/>
      <c r="J574" s="146"/>
      <c r="K574" s="146"/>
      <c r="L574" s="146"/>
      <c r="M574" s="146"/>
      <c r="N574" s="146"/>
      <c r="O574" s="146"/>
      <c r="P574" s="146"/>
    </row>
    <row r="575">
      <c r="A575" s="146"/>
      <c r="B575" s="127"/>
      <c r="C575" s="146"/>
      <c r="D575" s="146"/>
      <c r="E575" s="146"/>
      <c r="F575" s="146"/>
      <c r="G575" s="146"/>
      <c r="H575" s="146"/>
      <c r="I575" s="146"/>
      <c r="J575" s="146"/>
      <c r="K575" s="146"/>
      <c r="L575" s="146"/>
      <c r="M575" s="146"/>
      <c r="N575" s="146"/>
      <c r="O575" s="146"/>
      <c r="P575" s="146"/>
    </row>
    <row r="576">
      <c r="A576" s="146"/>
      <c r="B576" s="127"/>
      <c r="C576" s="146"/>
      <c r="D576" s="146"/>
      <c r="E576" s="146"/>
      <c r="F576" s="146"/>
      <c r="G576" s="146"/>
      <c r="H576" s="146"/>
      <c r="I576" s="146"/>
      <c r="J576" s="146"/>
      <c r="K576" s="146"/>
      <c r="L576" s="146"/>
      <c r="M576" s="146"/>
      <c r="N576" s="146"/>
      <c r="O576" s="146"/>
      <c r="P576" s="146"/>
    </row>
    <row r="577">
      <c r="A577" s="146"/>
      <c r="B577" s="127"/>
      <c r="C577" s="146"/>
      <c r="D577" s="146"/>
      <c r="E577" s="146"/>
      <c r="F577" s="146"/>
      <c r="G577" s="146"/>
      <c r="H577" s="146"/>
      <c r="I577" s="146"/>
      <c r="J577" s="146"/>
      <c r="K577" s="146"/>
      <c r="L577" s="146"/>
      <c r="M577" s="146"/>
      <c r="N577" s="146"/>
      <c r="O577" s="146"/>
      <c r="P577" s="146"/>
    </row>
    <row r="578">
      <c r="A578" s="146"/>
      <c r="B578" s="127"/>
      <c r="C578" s="146"/>
      <c r="D578" s="146"/>
      <c r="E578" s="146"/>
      <c r="F578" s="146"/>
      <c r="G578" s="146"/>
      <c r="H578" s="146"/>
      <c r="I578" s="146"/>
      <c r="J578" s="146"/>
      <c r="K578" s="146"/>
      <c r="L578" s="146"/>
      <c r="M578" s="146"/>
      <c r="N578" s="146"/>
      <c r="O578" s="146"/>
      <c r="P578" s="146"/>
    </row>
    <row r="579">
      <c r="A579" s="146"/>
      <c r="B579" s="127"/>
      <c r="C579" s="146"/>
      <c r="D579" s="146"/>
      <c r="E579" s="146"/>
      <c r="F579" s="146"/>
      <c r="G579" s="146"/>
      <c r="H579" s="146"/>
      <c r="I579" s="146"/>
      <c r="J579" s="146"/>
      <c r="K579" s="146"/>
      <c r="L579" s="146"/>
      <c r="M579" s="146"/>
      <c r="N579" s="146"/>
      <c r="O579" s="146"/>
      <c r="P579" s="146"/>
    </row>
    <row r="580">
      <c r="A580" s="146"/>
      <c r="B580" s="127"/>
      <c r="C580" s="146"/>
      <c r="D580" s="146"/>
      <c r="E580" s="146"/>
      <c r="F580" s="146"/>
      <c r="G580" s="146"/>
      <c r="H580" s="146"/>
      <c r="I580" s="146"/>
      <c r="J580" s="146"/>
      <c r="K580" s="146"/>
      <c r="L580" s="146"/>
      <c r="M580" s="146"/>
      <c r="N580" s="146"/>
      <c r="O580" s="146"/>
      <c r="P580" s="146"/>
    </row>
    <row r="581">
      <c r="A581" s="146"/>
      <c r="B581" s="127"/>
      <c r="C581" s="146"/>
      <c r="D581" s="146"/>
      <c r="E581" s="146"/>
      <c r="F581" s="146"/>
      <c r="G581" s="146"/>
      <c r="H581" s="146"/>
      <c r="I581" s="146"/>
      <c r="J581" s="146"/>
      <c r="K581" s="146"/>
      <c r="L581" s="146"/>
      <c r="M581" s="146"/>
      <c r="N581" s="146"/>
      <c r="O581" s="146"/>
      <c r="P581" s="146"/>
    </row>
    <row r="582">
      <c r="A582" s="146"/>
      <c r="B582" s="127"/>
      <c r="C582" s="146"/>
      <c r="D582" s="146"/>
      <c r="E582" s="146"/>
      <c r="F582" s="146"/>
      <c r="G582" s="146"/>
      <c r="H582" s="146"/>
      <c r="I582" s="146"/>
      <c r="J582" s="146"/>
      <c r="K582" s="146"/>
      <c r="L582" s="146"/>
      <c r="M582" s="146"/>
      <c r="N582" s="146"/>
      <c r="O582" s="146"/>
      <c r="P582" s="146"/>
    </row>
    <row r="583">
      <c r="A583" s="146"/>
      <c r="B583" s="127"/>
      <c r="C583" s="146"/>
      <c r="D583" s="146"/>
      <c r="E583" s="146"/>
      <c r="F583" s="146"/>
      <c r="G583" s="146"/>
      <c r="H583" s="146"/>
      <c r="I583" s="146"/>
      <c r="J583" s="146"/>
      <c r="K583" s="146"/>
      <c r="L583" s="146"/>
      <c r="M583" s="146"/>
      <c r="N583" s="146"/>
      <c r="O583" s="146"/>
      <c r="P583" s="146"/>
    </row>
    <row r="584">
      <c r="A584" s="146"/>
      <c r="B584" s="127"/>
      <c r="C584" s="146"/>
      <c r="D584" s="146"/>
      <c r="E584" s="146"/>
      <c r="F584" s="146"/>
      <c r="G584" s="146"/>
      <c r="H584" s="146"/>
      <c r="I584" s="146"/>
      <c r="J584" s="146"/>
      <c r="K584" s="146"/>
      <c r="L584" s="146"/>
      <c r="M584" s="146"/>
      <c r="N584" s="146"/>
      <c r="O584" s="146"/>
      <c r="P584" s="146"/>
    </row>
    <row r="585">
      <c r="A585" s="146"/>
      <c r="B585" s="127"/>
      <c r="C585" s="146"/>
      <c r="D585" s="146"/>
      <c r="E585" s="146"/>
      <c r="F585" s="146"/>
      <c r="G585" s="146"/>
      <c r="H585" s="146"/>
      <c r="I585" s="146"/>
      <c r="J585" s="146"/>
      <c r="K585" s="146"/>
      <c r="L585" s="146"/>
      <c r="M585" s="146"/>
      <c r="N585" s="146"/>
      <c r="O585" s="146"/>
      <c r="P585" s="146"/>
    </row>
    <row r="586">
      <c r="A586" s="146"/>
      <c r="B586" s="127"/>
      <c r="C586" s="146"/>
      <c r="D586" s="146"/>
      <c r="E586" s="146"/>
      <c r="F586" s="146"/>
      <c r="G586" s="146"/>
      <c r="H586" s="146"/>
      <c r="I586" s="146"/>
      <c r="J586" s="146"/>
      <c r="K586" s="146"/>
      <c r="L586" s="146"/>
      <c r="M586" s="146"/>
      <c r="N586" s="146"/>
      <c r="O586" s="146"/>
      <c r="P586" s="146"/>
    </row>
    <row r="587">
      <c r="A587" s="146"/>
      <c r="B587" s="127"/>
      <c r="C587" s="146"/>
      <c r="D587" s="146"/>
      <c r="E587" s="146"/>
      <c r="F587" s="146"/>
      <c r="G587" s="146"/>
      <c r="H587" s="146"/>
      <c r="I587" s="146"/>
      <c r="J587" s="146"/>
      <c r="K587" s="146"/>
      <c r="L587" s="146"/>
      <c r="M587" s="146"/>
      <c r="N587" s="146"/>
      <c r="O587" s="146"/>
      <c r="P587" s="146"/>
    </row>
    <row r="588">
      <c r="A588" s="146"/>
      <c r="B588" s="127"/>
      <c r="C588" s="146"/>
      <c r="D588" s="146"/>
      <c r="E588" s="146"/>
      <c r="F588" s="146"/>
      <c r="G588" s="146"/>
      <c r="H588" s="146"/>
      <c r="I588" s="146"/>
      <c r="J588" s="146"/>
      <c r="K588" s="146"/>
      <c r="L588" s="146"/>
      <c r="M588" s="146"/>
      <c r="N588" s="146"/>
      <c r="O588" s="146"/>
      <c r="P588" s="146"/>
    </row>
    <row r="589">
      <c r="A589" s="146"/>
      <c r="B589" s="127"/>
      <c r="C589" s="146"/>
      <c r="D589" s="146"/>
      <c r="E589" s="146"/>
      <c r="F589" s="146"/>
      <c r="G589" s="146"/>
      <c r="H589" s="146"/>
      <c r="I589" s="146"/>
      <c r="J589" s="146"/>
      <c r="K589" s="146"/>
      <c r="L589" s="146"/>
      <c r="M589" s="146"/>
      <c r="N589" s="146"/>
      <c r="O589" s="146"/>
      <c r="P589" s="146"/>
    </row>
    <row r="590">
      <c r="A590" s="146"/>
      <c r="B590" s="127"/>
      <c r="C590" s="146"/>
      <c r="D590" s="146"/>
      <c r="E590" s="146"/>
      <c r="F590" s="146"/>
      <c r="G590" s="146"/>
      <c r="H590" s="146"/>
      <c r="I590" s="146"/>
      <c r="J590" s="146"/>
      <c r="K590" s="146"/>
      <c r="L590" s="146"/>
      <c r="M590" s="146"/>
      <c r="N590" s="146"/>
      <c r="O590" s="146"/>
      <c r="P590" s="146"/>
    </row>
    <row r="591">
      <c r="A591" s="146"/>
      <c r="B591" s="127"/>
      <c r="C591" s="146"/>
      <c r="D591" s="146"/>
      <c r="E591" s="146"/>
      <c r="F591" s="146"/>
      <c r="G591" s="146"/>
      <c r="H591" s="146"/>
      <c r="I591" s="146"/>
      <c r="J591" s="146"/>
      <c r="K591" s="146"/>
      <c r="L591" s="146"/>
      <c r="M591" s="146"/>
      <c r="N591" s="146"/>
      <c r="O591" s="146"/>
      <c r="P591" s="146"/>
    </row>
    <row r="592">
      <c r="A592" s="146"/>
      <c r="B592" s="127"/>
      <c r="C592" s="146"/>
      <c r="D592" s="146"/>
      <c r="E592" s="146"/>
      <c r="F592" s="146"/>
      <c r="G592" s="146"/>
      <c r="H592" s="146"/>
      <c r="I592" s="146"/>
      <c r="J592" s="146"/>
      <c r="K592" s="146"/>
      <c r="L592" s="146"/>
      <c r="M592" s="146"/>
      <c r="N592" s="146"/>
      <c r="O592" s="146"/>
      <c r="P592" s="146"/>
    </row>
    <row r="593">
      <c r="A593" s="146"/>
      <c r="B593" s="127"/>
      <c r="C593" s="146"/>
      <c r="D593" s="146"/>
      <c r="E593" s="146"/>
      <c r="F593" s="146"/>
      <c r="G593" s="146"/>
      <c r="H593" s="146"/>
      <c r="I593" s="146"/>
      <c r="J593" s="146"/>
      <c r="K593" s="146"/>
      <c r="L593" s="146"/>
      <c r="M593" s="146"/>
      <c r="N593" s="146"/>
      <c r="O593" s="146"/>
      <c r="P593" s="146"/>
    </row>
    <row r="594">
      <c r="A594" s="146"/>
      <c r="B594" s="127"/>
      <c r="C594" s="146"/>
      <c r="D594" s="146"/>
      <c r="E594" s="146"/>
      <c r="F594" s="146"/>
      <c r="G594" s="146"/>
      <c r="H594" s="146"/>
      <c r="I594" s="146"/>
      <c r="J594" s="146"/>
      <c r="K594" s="146"/>
      <c r="L594" s="146"/>
      <c r="M594" s="146"/>
      <c r="N594" s="146"/>
      <c r="O594" s="146"/>
      <c r="P594" s="146"/>
    </row>
    <row r="595">
      <c r="A595" s="146"/>
      <c r="B595" s="127"/>
      <c r="C595" s="146"/>
      <c r="D595" s="146"/>
      <c r="E595" s="146"/>
      <c r="F595" s="146"/>
      <c r="G595" s="146"/>
      <c r="H595" s="146"/>
      <c r="I595" s="146"/>
      <c r="J595" s="146"/>
      <c r="K595" s="146"/>
      <c r="L595" s="146"/>
      <c r="M595" s="146"/>
      <c r="N595" s="146"/>
      <c r="O595" s="146"/>
      <c r="P595" s="146"/>
    </row>
    <row r="596">
      <c r="A596" s="146"/>
      <c r="B596" s="127"/>
      <c r="C596" s="146"/>
      <c r="D596" s="146"/>
      <c r="E596" s="146"/>
      <c r="F596" s="146"/>
      <c r="G596" s="146"/>
      <c r="H596" s="146"/>
      <c r="I596" s="146"/>
      <c r="J596" s="146"/>
      <c r="K596" s="146"/>
      <c r="L596" s="146"/>
      <c r="M596" s="146"/>
      <c r="N596" s="146"/>
      <c r="O596" s="146"/>
      <c r="P596" s="146"/>
    </row>
    <row r="597">
      <c r="A597" s="146"/>
      <c r="B597" s="127"/>
      <c r="C597" s="146"/>
      <c r="D597" s="146"/>
      <c r="E597" s="146"/>
      <c r="F597" s="146"/>
      <c r="G597" s="146"/>
      <c r="H597" s="146"/>
      <c r="I597" s="146"/>
      <c r="J597" s="146"/>
      <c r="K597" s="146"/>
      <c r="L597" s="146"/>
      <c r="M597" s="146"/>
      <c r="N597" s="146"/>
      <c r="O597" s="146"/>
      <c r="P597" s="146"/>
    </row>
    <row r="598">
      <c r="A598" s="146"/>
      <c r="B598" s="127"/>
      <c r="C598" s="146"/>
      <c r="D598" s="146"/>
      <c r="E598" s="146"/>
      <c r="F598" s="146"/>
      <c r="G598" s="146"/>
      <c r="H598" s="146"/>
      <c r="I598" s="146"/>
      <c r="J598" s="146"/>
      <c r="K598" s="146"/>
      <c r="L598" s="146"/>
      <c r="M598" s="146"/>
      <c r="N598" s="146"/>
      <c r="O598" s="146"/>
      <c r="P598" s="146"/>
    </row>
    <row r="599">
      <c r="A599" s="146"/>
      <c r="B599" s="127"/>
      <c r="C599" s="146"/>
      <c r="D599" s="146"/>
      <c r="E599" s="146"/>
      <c r="F599" s="146"/>
      <c r="G599" s="146"/>
      <c r="H599" s="146"/>
      <c r="I599" s="146"/>
      <c r="J599" s="146"/>
      <c r="K599" s="146"/>
      <c r="L599" s="146"/>
      <c r="M599" s="146"/>
      <c r="N599" s="146"/>
      <c r="O599" s="146"/>
      <c r="P599" s="146"/>
    </row>
    <row r="600">
      <c r="A600" s="146"/>
      <c r="B600" s="127"/>
      <c r="C600" s="146"/>
      <c r="D600" s="146"/>
      <c r="E600" s="146"/>
      <c r="F600" s="146"/>
      <c r="G600" s="146"/>
      <c r="H600" s="146"/>
      <c r="I600" s="146"/>
      <c r="J600" s="146"/>
      <c r="K600" s="146"/>
      <c r="L600" s="146"/>
      <c r="M600" s="146"/>
      <c r="N600" s="146"/>
      <c r="O600" s="146"/>
      <c r="P600" s="146"/>
    </row>
    <row r="601">
      <c r="A601" s="146"/>
      <c r="B601" s="127"/>
      <c r="C601" s="146"/>
      <c r="D601" s="146"/>
      <c r="E601" s="146"/>
      <c r="F601" s="146"/>
      <c r="G601" s="146"/>
      <c r="H601" s="146"/>
      <c r="I601" s="146"/>
      <c r="J601" s="146"/>
      <c r="K601" s="146"/>
      <c r="L601" s="146"/>
      <c r="M601" s="146"/>
      <c r="N601" s="146"/>
      <c r="O601" s="146"/>
      <c r="P601" s="146"/>
    </row>
    <row r="602">
      <c r="A602" s="146"/>
      <c r="B602" s="127"/>
      <c r="C602" s="146"/>
      <c r="D602" s="146"/>
      <c r="E602" s="146"/>
      <c r="F602" s="146"/>
      <c r="G602" s="146"/>
      <c r="H602" s="146"/>
      <c r="I602" s="146"/>
      <c r="J602" s="146"/>
      <c r="K602" s="146"/>
      <c r="L602" s="146"/>
      <c r="M602" s="146"/>
      <c r="N602" s="146"/>
      <c r="O602" s="146"/>
      <c r="P602" s="146"/>
    </row>
    <row r="603">
      <c r="A603" s="146"/>
      <c r="B603" s="127"/>
      <c r="C603" s="146"/>
      <c r="D603" s="146"/>
      <c r="E603" s="146"/>
      <c r="F603" s="146"/>
      <c r="G603" s="146"/>
      <c r="H603" s="146"/>
      <c r="I603" s="146"/>
      <c r="J603" s="146"/>
      <c r="K603" s="146"/>
      <c r="L603" s="146"/>
      <c r="M603" s="146"/>
      <c r="N603" s="146"/>
      <c r="O603" s="146"/>
      <c r="P603" s="146"/>
    </row>
    <row r="604">
      <c r="A604" s="146"/>
      <c r="B604" s="127"/>
      <c r="C604" s="146"/>
      <c r="D604" s="146"/>
      <c r="E604" s="146"/>
      <c r="F604" s="146"/>
      <c r="G604" s="146"/>
      <c r="H604" s="146"/>
      <c r="I604" s="146"/>
      <c r="J604" s="146"/>
      <c r="K604" s="146"/>
      <c r="L604" s="146"/>
      <c r="M604" s="146"/>
      <c r="N604" s="146"/>
      <c r="O604" s="146"/>
      <c r="P604" s="146"/>
    </row>
    <row r="605">
      <c r="A605" s="146"/>
      <c r="B605" s="127"/>
      <c r="C605" s="146"/>
      <c r="D605" s="146"/>
      <c r="E605" s="146"/>
      <c r="F605" s="146"/>
      <c r="G605" s="146"/>
      <c r="H605" s="146"/>
      <c r="I605" s="146"/>
      <c r="J605" s="146"/>
      <c r="K605" s="146"/>
      <c r="L605" s="146"/>
      <c r="M605" s="146"/>
      <c r="N605" s="146"/>
      <c r="O605" s="146"/>
      <c r="P605" s="146"/>
    </row>
    <row r="606">
      <c r="A606" s="146"/>
      <c r="B606" s="127"/>
      <c r="C606" s="146"/>
      <c r="D606" s="146"/>
      <c r="E606" s="146"/>
      <c r="F606" s="146"/>
      <c r="G606" s="146"/>
      <c r="H606" s="146"/>
      <c r="I606" s="146"/>
      <c r="J606" s="146"/>
      <c r="K606" s="146"/>
      <c r="L606" s="146"/>
      <c r="M606" s="146"/>
      <c r="N606" s="146"/>
      <c r="O606" s="146"/>
      <c r="P606" s="146"/>
    </row>
    <row r="607">
      <c r="A607" s="146"/>
      <c r="B607" s="127"/>
      <c r="C607" s="146"/>
      <c r="D607" s="146"/>
      <c r="E607" s="146"/>
      <c r="F607" s="146"/>
      <c r="G607" s="146"/>
      <c r="H607" s="146"/>
      <c r="I607" s="146"/>
      <c r="J607" s="146"/>
      <c r="K607" s="146"/>
      <c r="L607" s="146"/>
      <c r="M607" s="146"/>
      <c r="N607" s="146"/>
      <c r="O607" s="146"/>
      <c r="P607" s="146"/>
    </row>
    <row r="608">
      <c r="A608" s="146"/>
      <c r="B608" s="127"/>
      <c r="C608" s="146"/>
      <c r="D608" s="146"/>
      <c r="E608" s="146"/>
      <c r="F608" s="146"/>
      <c r="G608" s="146"/>
      <c r="H608" s="146"/>
      <c r="I608" s="146"/>
      <c r="J608" s="146"/>
      <c r="K608" s="146"/>
      <c r="L608" s="146"/>
      <c r="M608" s="146"/>
      <c r="N608" s="146"/>
      <c r="O608" s="146"/>
      <c r="P608" s="146"/>
    </row>
    <row r="609">
      <c r="A609" s="146"/>
      <c r="B609" s="127"/>
      <c r="C609" s="146"/>
      <c r="D609" s="146"/>
      <c r="E609" s="146"/>
      <c r="F609" s="146"/>
      <c r="G609" s="146"/>
      <c r="H609" s="146"/>
      <c r="I609" s="146"/>
      <c r="J609" s="146"/>
      <c r="K609" s="146"/>
      <c r="L609" s="146"/>
      <c r="M609" s="146"/>
      <c r="N609" s="146"/>
      <c r="O609" s="146"/>
      <c r="P609" s="146"/>
    </row>
    <row r="610">
      <c r="A610" s="146"/>
      <c r="B610" s="127"/>
      <c r="C610" s="146"/>
      <c r="D610" s="146"/>
      <c r="E610" s="146"/>
      <c r="F610" s="146"/>
      <c r="G610" s="146"/>
      <c r="H610" s="146"/>
      <c r="I610" s="146"/>
      <c r="J610" s="146"/>
      <c r="K610" s="146"/>
      <c r="L610" s="146"/>
      <c r="M610" s="146"/>
      <c r="N610" s="146"/>
      <c r="O610" s="146"/>
      <c r="P610" s="146"/>
    </row>
    <row r="611">
      <c r="A611" s="146"/>
      <c r="B611" s="127"/>
      <c r="C611" s="146"/>
      <c r="D611" s="146"/>
      <c r="E611" s="146"/>
      <c r="F611" s="146"/>
      <c r="G611" s="146"/>
      <c r="H611" s="146"/>
      <c r="I611" s="146"/>
      <c r="J611" s="146"/>
      <c r="K611" s="146"/>
      <c r="L611" s="146"/>
      <c r="M611" s="146"/>
      <c r="N611" s="146"/>
      <c r="O611" s="146"/>
      <c r="P611" s="146"/>
    </row>
    <row r="612">
      <c r="A612" s="146"/>
      <c r="B612" s="127"/>
      <c r="C612" s="146"/>
      <c r="D612" s="146"/>
      <c r="E612" s="146"/>
      <c r="F612" s="146"/>
      <c r="G612" s="146"/>
      <c r="H612" s="146"/>
      <c r="I612" s="146"/>
      <c r="J612" s="146"/>
      <c r="K612" s="146"/>
      <c r="L612" s="146"/>
      <c r="M612" s="146"/>
      <c r="N612" s="146"/>
      <c r="O612" s="146"/>
      <c r="P612" s="146"/>
    </row>
    <row r="613">
      <c r="A613" s="146"/>
      <c r="B613" s="127"/>
      <c r="C613" s="146"/>
      <c r="D613" s="146"/>
      <c r="E613" s="146"/>
      <c r="F613" s="146"/>
      <c r="G613" s="146"/>
      <c r="H613" s="146"/>
      <c r="I613" s="146"/>
      <c r="J613" s="146"/>
      <c r="K613" s="146"/>
      <c r="L613" s="146"/>
      <c r="M613" s="146"/>
      <c r="N613" s="146"/>
      <c r="O613" s="146"/>
      <c r="P613" s="146"/>
    </row>
    <row r="614">
      <c r="A614" s="146"/>
      <c r="B614" s="127"/>
      <c r="C614" s="146"/>
      <c r="D614" s="146"/>
      <c r="E614" s="146"/>
      <c r="F614" s="146"/>
      <c r="G614" s="146"/>
      <c r="H614" s="146"/>
      <c r="I614" s="146"/>
      <c r="J614" s="146"/>
      <c r="K614" s="146"/>
      <c r="L614" s="146"/>
      <c r="M614" s="146"/>
      <c r="N614" s="146"/>
      <c r="O614" s="146"/>
      <c r="P614" s="146"/>
    </row>
    <row r="615">
      <c r="A615" s="146"/>
      <c r="B615" s="127"/>
      <c r="C615" s="146"/>
      <c r="D615" s="146"/>
      <c r="E615" s="146"/>
      <c r="F615" s="146"/>
      <c r="G615" s="146"/>
      <c r="H615" s="146"/>
      <c r="I615" s="146"/>
      <c r="J615" s="146"/>
      <c r="K615" s="146"/>
      <c r="L615" s="146"/>
      <c r="M615" s="146"/>
      <c r="N615" s="146"/>
      <c r="O615" s="146"/>
      <c r="P615" s="146"/>
    </row>
    <row r="616">
      <c r="A616" s="146"/>
      <c r="B616" s="127"/>
      <c r="C616" s="146"/>
      <c r="D616" s="146"/>
      <c r="E616" s="146"/>
      <c r="F616" s="146"/>
      <c r="G616" s="146"/>
      <c r="H616" s="146"/>
      <c r="I616" s="146"/>
      <c r="J616" s="146"/>
      <c r="K616" s="146"/>
      <c r="L616" s="146"/>
      <c r="M616" s="146"/>
      <c r="N616" s="146"/>
      <c r="O616" s="146"/>
      <c r="P616" s="146"/>
    </row>
    <row r="617">
      <c r="A617" s="146"/>
      <c r="B617" s="127"/>
      <c r="C617" s="146"/>
      <c r="D617" s="146"/>
      <c r="E617" s="146"/>
      <c r="F617" s="146"/>
      <c r="G617" s="146"/>
      <c r="H617" s="146"/>
      <c r="I617" s="146"/>
      <c r="J617" s="146"/>
      <c r="K617" s="146"/>
      <c r="L617" s="146"/>
      <c r="M617" s="146"/>
      <c r="N617" s="146"/>
      <c r="O617" s="146"/>
      <c r="P617" s="146"/>
    </row>
    <row r="618">
      <c r="A618" s="146"/>
      <c r="B618" s="127"/>
      <c r="C618" s="146"/>
      <c r="D618" s="146"/>
      <c r="E618" s="146"/>
      <c r="F618" s="146"/>
      <c r="G618" s="146"/>
      <c r="H618" s="146"/>
      <c r="I618" s="146"/>
      <c r="J618" s="146"/>
      <c r="K618" s="146"/>
      <c r="L618" s="146"/>
      <c r="M618" s="146"/>
      <c r="N618" s="146"/>
      <c r="O618" s="146"/>
      <c r="P618" s="146"/>
    </row>
    <row r="619">
      <c r="A619" s="146"/>
      <c r="B619" s="127"/>
      <c r="C619" s="146"/>
      <c r="D619" s="146"/>
      <c r="E619" s="146"/>
      <c r="F619" s="146"/>
      <c r="G619" s="146"/>
      <c r="H619" s="146"/>
      <c r="I619" s="146"/>
      <c r="J619" s="146"/>
      <c r="K619" s="146"/>
      <c r="L619" s="146"/>
      <c r="M619" s="146"/>
      <c r="N619" s="146"/>
      <c r="O619" s="146"/>
      <c r="P619" s="146"/>
    </row>
    <row r="620">
      <c r="A620" s="146"/>
      <c r="B620" s="127"/>
      <c r="C620" s="146"/>
      <c r="D620" s="146"/>
      <c r="E620" s="146"/>
      <c r="F620" s="146"/>
      <c r="G620" s="146"/>
      <c r="H620" s="146"/>
      <c r="I620" s="146"/>
      <c r="J620" s="146"/>
      <c r="K620" s="146"/>
      <c r="L620" s="146"/>
      <c r="M620" s="146"/>
      <c r="N620" s="146"/>
      <c r="O620" s="146"/>
      <c r="P620" s="146"/>
    </row>
    <row r="621">
      <c r="A621" s="146"/>
      <c r="B621" s="127"/>
      <c r="C621" s="146"/>
      <c r="D621" s="146"/>
      <c r="E621" s="146"/>
      <c r="F621" s="146"/>
      <c r="G621" s="146"/>
      <c r="H621" s="146"/>
      <c r="I621" s="146"/>
      <c r="J621" s="146"/>
      <c r="K621" s="146"/>
      <c r="L621" s="146"/>
      <c r="M621" s="146"/>
      <c r="N621" s="146"/>
      <c r="O621" s="146"/>
      <c r="P621" s="146"/>
    </row>
    <row r="622">
      <c r="A622" s="146"/>
      <c r="B622" s="127"/>
      <c r="C622" s="146"/>
      <c r="D622" s="146"/>
      <c r="E622" s="146"/>
      <c r="F622" s="146"/>
      <c r="G622" s="146"/>
      <c r="H622" s="146"/>
      <c r="I622" s="146"/>
      <c r="J622" s="146"/>
      <c r="K622" s="146"/>
      <c r="L622" s="146"/>
      <c r="M622" s="146"/>
      <c r="N622" s="146"/>
      <c r="O622" s="146"/>
      <c r="P622" s="146"/>
    </row>
    <row r="623">
      <c r="A623" s="146"/>
      <c r="B623" s="127"/>
      <c r="C623" s="146"/>
      <c r="D623" s="146"/>
      <c r="E623" s="146"/>
      <c r="F623" s="146"/>
      <c r="G623" s="146"/>
      <c r="H623" s="146"/>
      <c r="I623" s="146"/>
      <c r="J623" s="146"/>
      <c r="K623" s="146"/>
      <c r="L623" s="146"/>
      <c r="M623" s="146"/>
      <c r="N623" s="146"/>
      <c r="O623" s="146"/>
      <c r="P623" s="146"/>
    </row>
    <row r="624">
      <c r="A624" s="146"/>
      <c r="B624" s="127"/>
      <c r="C624" s="146"/>
      <c r="D624" s="146"/>
      <c r="E624" s="146"/>
      <c r="F624" s="146"/>
      <c r="G624" s="146"/>
      <c r="H624" s="146"/>
      <c r="I624" s="146"/>
      <c r="J624" s="146"/>
      <c r="K624" s="146"/>
      <c r="L624" s="146"/>
      <c r="M624" s="146"/>
      <c r="N624" s="146"/>
      <c r="O624" s="146"/>
      <c r="P624" s="146"/>
    </row>
    <row r="625">
      <c r="A625" s="146"/>
      <c r="B625" s="127"/>
      <c r="C625" s="146"/>
      <c r="D625" s="146"/>
      <c r="E625" s="146"/>
      <c r="F625" s="146"/>
      <c r="G625" s="146"/>
      <c r="H625" s="146"/>
      <c r="I625" s="146"/>
      <c r="J625" s="146"/>
      <c r="K625" s="146"/>
      <c r="L625" s="146"/>
      <c r="M625" s="146"/>
      <c r="N625" s="146"/>
      <c r="O625" s="146"/>
      <c r="P625" s="146"/>
    </row>
    <row r="626">
      <c r="A626" s="146"/>
      <c r="B626" s="127"/>
      <c r="C626" s="146"/>
      <c r="D626" s="146"/>
      <c r="E626" s="146"/>
      <c r="F626" s="146"/>
      <c r="G626" s="146"/>
      <c r="H626" s="146"/>
      <c r="I626" s="146"/>
      <c r="J626" s="146"/>
      <c r="K626" s="146"/>
      <c r="L626" s="146"/>
      <c r="M626" s="146"/>
      <c r="N626" s="146"/>
      <c r="O626" s="146"/>
      <c r="P626" s="146"/>
    </row>
    <row r="627">
      <c r="A627" s="146"/>
      <c r="B627" s="127"/>
      <c r="C627" s="146"/>
      <c r="D627" s="146"/>
      <c r="E627" s="146"/>
      <c r="F627" s="146"/>
      <c r="G627" s="146"/>
      <c r="H627" s="146"/>
      <c r="I627" s="146"/>
      <c r="J627" s="146"/>
      <c r="K627" s="146"/>
      <c r="L627" s="146"/>
      <c r="M627" s="146"/>
      <c r="N627" s="146"/>
      <c r="O627" s="146"/>
      <c r="P627" s="146"/>
    </row>
    <row r="628">
      <c r="A628" s="146"/>
      <c r="B628" s="127"/>
      <c r="C628" s="146"/>
      <c r="D628" s="146"/>
      <c r="E628" s="146"/>
      <c r="F628" s="146"/>
      <c r="G628" s="146"/>
      <c r="H628" s="146"/>
      <c r="I628" s="146"/>
      <c r="J628" s="146"/>
      <c r="K628" s="146"/>
      <c r="L628" s="146"/>
      <c r="M628" s="146"/>
      <c r="N628" s="146"/>
      <c r="O628" s="146"/>
      <c r="P628" s="146"/>
    </row>
    <row r="629">
      <c r="A629" s="146"/>
      <c r="B629" s="127"/>
      <c r="C629" s="146"/>
      <c r="D629" s="146"/>
      <c r="E629" s="146"/>
      <c r="F629" s="146"/>
      <c r="G629" s="146"/>
      <c r="H629" s="146"/>
      <c r="I629" s="146"/>
      <c r="J629" s="146"/>
      <c r="K629" s="146"/>
      <c r="L629" s="146"/>
      <c r="M629" s="146"/>
      <c r="N629" s="146"/>
      <c r="O629" s="146"/>
      <c r="P629" s="146"/>
    </row>
    <row r="630">
      <c r="A630" s="146"/>
      <c r="B630" s="127"/>
      <c r="C630" s="146"/>
      <c r="D630" s="146"/>
      <c r="E630" s="146"/>
      <c r="F630" s="146"/>
      <c r="G630" s="146"/>
      <c r="H630" s="146"/>
      <c r="I630" s="146"/>
      <c r="J630" s="146"/>
      <c r="K630" s="146"/>
      <c r="L630" s="146"/>
      <c r="M630" s="146"/>
      <c r="N630" s="146"/>
      <c r="O630" s="146"/>
      <c r="P630" s="146"/>
    </row>
    <row r="631">
      <c r="A631" s="146"/>
      <c r="B631" s="127"/>
      <c r="C631" s="146"/>
      <c r="D631" s="146"/>
      <c r="E631" s="146"/>
      <c r="F631" s="146"/>
      <c r="G631" s="146"/>
      <c r="H631" s="146"/>
      <c r="I631" s="146"/>
      <c r="J631" s="146"/>
      <c r="K631" s="146"/>
      <c r="L631" s="146"/>
      <c r="M631" s="146"/>
      <c r="N631" s="146"/>
      <c r="O631" s="146"/>
      <c r="P631" s="146"/>
    </row>
    <row r="632">
      <c r="A632" s="146"/>
      <c r="B632" s="127"/>
      <c r="C632" s="146"/>
      <c r="D632" s="146"/>
      <c r="E632" s="146"/>
      <c r="F632" s="146"/>
      <c r="G632" s="146"/>
      <c r="H632" s="146"/>
      <c r="I632" s="146"/>
      <c r="J632" s="146"/>
      <c r="K632" s="146"/>
      <c r="L632" s="146"/>
      <c r="M632" s="146"/>
      <c r="N632" s="146"/>
      <c r="O632" s="146"/>
      <c r="P632" s="146"/>
    </row>
    <row r="633">
      <c r="A633" s="146"/>
      <c r="B633" s="127"/>
      <c r="C633" s="146"/>
      <c r="D633" s="146"/>
      <c r="E633" s="146"/>
      <c r="F633" s="146"/>
      <c r="G633" s="146"/>
      <c r="H633" s="146"/>
      <c r="I633" s="146"/>
      <c r="J633" s="146"/>
      <c r="K633" s="146"/>
      <c r="L633" s="146"/>
      <c r="M633" s="146"/>
      <c r="N633" s="146"/>
      <c r="O633" s="146"/>
      <c r="P633" s="146"/>
    </row>
    <row r="634">
      <c r="A634" s="146"/>
      <c r="B634" s="127"/>
      <c r="C634" s="146"/>
      <c r="D634" s="146"/>
      <c r="E634" s="146"/>
      <c r="F634" s="146"/>
      <c r="G634" s="146"/>
      <c r="H634" s="146"/>
      <c r="I634" s="146"/>
      <c r="J634" s="146"/>
      <c r="K634" s="146"/>
      <c r="L634" s="146"/>
      <c r="M634" s="146"/>
      <c r="N634" s="146"/>
      <c r="O634" s="146"/>
      <c r="P634" s="146"/>
    </row>
    <row r="635">
      <c r="A635" s="146"/>
      <c r="B635" s="127"/>
      <c r="C635" s="146"/>
      <c r="D635" s="146"/>
      <c r="E635" s="146"/>
      <c r="F635" s="146"/>
      <c r="G635" s="146"/>
      <c r="H635" s="146"/>
      <c r="I635" s="146"/>
      <c r="J635" s="146"/>
      <c r="K635" s="146"/>
      <c r="L635" s="146"/>
      <c r="M635" s="146"/>
      <c r="N635" s="146"/>
      <c r="O635" s="146"/>
      <c r="P635" s="146"/>
    </row>
    <row r="636">
      <c r="A636" s="146"/>
      <c r="B636" s="127"/>
      <c r="C636" s="146"/>
      <c r="D636" s="146"/>
      <c r="E636" s="146"/>
      <c r="F636" s="146"/>
      <c r="G636" s="146"/>
      <c r="H636" s="146"/>
      <c r="I636" s="146"/>
      <c r="J636" s="146"/>
      <c r="K636" s="146"/>
      <c r="L636" s="146"/>
      <c r="M636" s="146"/>
      <c r="N636" s="146"/>
      <c r="O636" s="146"/>
      <c r="P636" s="146"/>
    </row>
    <row r="637">
      <c r="A637" s="146"/>
      <c r="B637" s="127"/>
      <c r="C637" s="146"/>
      <c r="D637" s="146"/>
      <c r="E637" s="146"/>
      <c r="F637" s="146"/>
      <c r="G637" s="146"/>
      <c r="H637" s="146"/>
      <c r="I637" s="146"/>
      <c r="J637" s="146"/>
      <c r="K637" s="146"/>
      <c r="L637" s="146"/>
      <c r="M637" s="146"/>
      <c r="N637" s="146"/>
      <c r="O637" s="146"/>
      <c r="P637" s="146"/>
    </row>
    <row r="638">
      <c r="A638" s="146"/>
      <c r="B638" s="127"/>
      <c r="C638" s="146"/>
      <c r="D638" s="146"/>
      <c r="E638" s="146"/>
      <c r="F638" s="146"/>
      <c r="G638" s="146"/>
      <c r="H638" s="146"/>
      <c r="I638" s="146"/>
      <c r="J638" s="146"/>
      <c r="K638" s="146"/>
      <c r="L638" s="146"/>
      <c r="M638" s="146"/>
      <c r="N638" s="146"/>
      <c r="O638" s="146"/>
      <c r="P638" s="146"/>
    </row>
    <row r="639">
      <c r="A639" s="146"/>
      <c r="B639" s="127"/>
      <c r="C639" s="146"/>
      <c r="D639" s="146"/>
      <c r="E639" s="146"/>
      <c r="F639" s="146"/>
      <c r="G639" s="146"/>
      <c r="H639" s="146"/>
      <c r="I639" s="146"/>
      <c r="J639" s="146"/>
      <c r="K639" s="146"/>
      <c r="L639" s="146"/>
      <c r="M639" s="146"/>
      <c r="N639" s="146"/>
      <c r="O639" s="146"/>
      <c r="P639" s="146"/>
    </row>
    <row r="640">
      <c r="A640" s="146"/>
      <c r="B640" s="127"/>
      <c r="C640" s="146"/>
      <c r="D640" s="146"/>
      <c r="E640" s="146"/>
      <c r="F640" s="146"/>
      <c r="G640" s="146"/>
      <c r="H640" s="146"/>
      <c r="I640" s="146"/>
      <c r="J640" s="146"/>
      <c r="K640" s="146"/>
      <c r="L640" s="146"/>
      <c r="M640" s="146"/>
      <c r="N640" s="146"/>
      <c r="O640" s="146"/>
      <c r="P640" s="146"/>
    </row>
    <row r="641">
      <c r="A641" s="146"/>
      <c r="B641" s="127"/>
      <c r="C641" s="146"/>
      <c r="D641" s="146"/>
      <c r="E641" s="146"/>
      <c r="F641" s="146"/>
      <c r="G641" s="146"/>
      <c r="H641" s="146"/>
      <c r="I641" s="146"/>
      <c r="J641" s="146"/>
      <c r="K641" s="146"/>
      <c r="L641" s="146"/>
      <c r="M641" s="146"/>
      <c r="N641" s="146"/>
      <c r="O641" s="146"/>
      <c r="P641" s="146"/>
    </row>
    <row r="642">
      <c r="A642" s="146"/>
      <c r="B642" s="127"/>
      <c r="C642" s="146"/>
      <c r="D642" s="146"/>
      <c r="E642" s="146"/>
      <c r="F642" s="146"/>
      <c r="G642" s="146"/>
      <c r="H642" s="146"/>
      <c r="I642" s="146"/>
      <c r="J642" s="146"/>
      <c r="K642" s="146"/>
      <c r="L642" s="146"/>
      <c r="M642" s="146"/>
      <c r="N642" s="146"/>
      <c r="O642" s="146"/>
      <c r="P642" s="146"/>
    </row>
    <row r="643">
      <c r="A643" s="146"/>
      <c r="B643" s="127"/>
      <c r="C643" s="146"/>
      <c r="D643" s="146"/>
      <c r="E643" s="146"/>
      <c r="F643" s="146"/>
      <c r="G643" s="146"/>
      <c r="H643" s="146"/>
      <c r="I643" s="146"/>
      <c r="J643" s="146"/>
      <c r="K643" s="146"/>
      <c r="L643" s="146"/>
      <c r="M643" s="146"/>
      <c r="N643" s="146"/>
      <c r="O643" s="146"/>
      <c r="P643" s="146"/>
    </row>
    <row r="644">
      <c r="A644" s="146"/>
      <c r="B644" s="127"/>
      <c r="C644" s="146"/>
      <c r="D644" s="146"/>
      <c r="E644" s="146"/>
      <c r="F644" s="146"/>
      <c r="G644" s="146"/>
      <c r="H644" s="146"/>
      <c r="I644" s="146"/>
      <c r="J644" s="146"/>
      <c r="K644" s="146"/>
      <c r="L644" s="146"/>
      <c r="M644" s="146"/>
      <c r="N644" s="146"/>
      <c r="O644" s="146"/>
      <c r="P644" s="146"/>
    </row>
    <row r="645">
      <c r="A645" s="146"/>
      <c r="B645" s="127"/>
      <c r="C645" s="146"/>
      <c r="D645" s="146"/>
      <c r="E645" s="146"/>
      <c r="F645" s="146"/>
      <c r="G645" s="146"/>
      <c r="H645" s="146"/>
      <c r="I645" s="146"/>
      <c r="J645" s="146"/>
      <c r="K645" s="146"/>
      <c r="L645" s="146"/>
      <c r="M645" s="146"/>
      <c r="N645" s="146"/>
      <c r="O645" s="146"/>
      <c r="P645" s="146"/>
    </row>
    <row r="646">
      <c r="A646" s="146"/>
      <c r="B646" s="127"/>
      <c r="C646" s="146"/>
      <c r="D646" s="146"/>
      <c r="E646" s="146"/>
      <c r="F646" s="146"/>
      <c r="G646" s="146"/>
      <c r="H646" s="146"/>
      <c r="I646" s="146"/>
      <c r="J646" s="146"/>
      <c r="K646" s="146"/>
      <c r="L646" s="146"/>
      <c r="M646" s="146"/>
      <c r="N646" s="146"/>
      <c r="O646" s="146"/>
      <c r="P646" s="146"/>
    </row>
    <row r="647">
      <c r="A647" s="146"/>
      <c r="B647" s="127"/>
      <c r="C647" s="146"/>
      <c r="D647" s="146"/>
      <c r="E647" s="146"/>
      <c r="F647" s="146"/>
      <c r="G647" s="146"/>
      <c r="H647" s="146"/>
      <c r="I647" s="146"/>
      <c r="J647" s="146"/>
      <c r="K647" s="146"/>
      <c r="L647" s="146"/>
      <c r="M647" s="146"/>
      <c r="N647" s="146"/>
      <c r="O647" s="146"/>
      <c r="P647" s="146"/>
    </row>
    <row r="648">
      <c r="A648" s="146"/>
      <c r="B648" s="127"/>
      <c r="C648" s="146"/>
      <c r="D648" s="146"/>
      <c r="E648" s="146"/>
      <c r="F648" s="146"/>
      <c r="G648" s="146"/>
      <c r="H648" s="146"/>
      <c r="I648" s="146"/>
      <c r="J648" s="146"/>
      <c r="K648" s="146"/>
      <c r="L648" s="146"/>
      <c r="M648" s="146"/>
      <c r="N648" s="146"/>
      <c r="O648" s="146"/>
      <c r="P648" s="146"/>
    </row>
    <row r="649">
      <c r="A649" s="146"/>
      <c r="B649" s="127"/>
      <c r="C649" s="146"/>
      <c r="D649" s="146"/>
      <c r="E649" s="146"/>
      <c r="F649" s="146"/>
      <c r="G649" s="146"/>
      <c r="H649" s="146"/>
      <c r="I649" s="146"/>
      <c r="J649" s="146"/>
      <c r="K649" s="146"/>
      <c r="L649" s="146"/>
      <c r="M649" s="146"/>
      <c r="N649" s="146"/>
      <c r="O649" s="146"/>
      <c r="P649" s="146"/>
    </row>
    <row r="650">
      <c r="A650" s="146"/>
      <c r="B650" s="127"/>
      <c r="C650" s="146"/>
      <c r="D650" s="146"/>
      <c r="E650" s="146"/>
      <c r="F650" s="146"/>
      <c r="G650" s="146"/>
      <c r="H650" s="146"/>
      <c r="I650" s="146"/>
      <c r="J650" s="146"/>
      <c r="K650" s="146"/>
      <c r="L650" s="146"/>
      <c r="M650" s="146"/>
      <c r="N650" s="146"/>
      <c r="O650" s="146"/>
      <c r="P650" s="146"/>
    </row>
    <row r="651">
      <c r="A651" s="146"/>
      <c r="B651" s="127"/>
      <c r="C651" s="146"/>
      <c r="D651" s="146"/>
      <c r="E651" s="146"/>
      <c r="F651" s="146"/>
      <c r="G651" s="146"/>
      <c r="H651" s="146"/>
      <c r="I651" s="146"/>
      <c r="J651" s="146"/>
      <c r="K651" s="146"/>
      <c r="L651" s="146"/>
      <c r="M651" s="146"/>
      <c r="N651" s="146"/>
      <c r="O651" s="146"/>
      <c r="P651" s="146"/>
    </row>
    <row r="652">
      <c r="A652" s="146"/>
      <c r="B652" s="127"/>
      <c r="C652" s="146"/>
      <c r="D652" s="146"/>
      <c r="E652" s="146"/>
      <c r="F652" s="146"/>
      <c r="G652" s="146"/>
      <c r="H652" s="146"/>
      <c r="I652" s="146"/>
      <c r="J652" s="146"/>
      <c r="K652" s="146"/>
      <c r="L652" s="146"/>
      <c r="M652" s="146"/>
      <c r="N652" s="146"/>
      <c r="O652" s="146"/>
      <c r="P652" s="146"/>
    </row>
    <row r="653">
      <c r="A653" s="146"/>
      <c r="B653" s="127"/>
      <c r="C653" s="146"/>
      <c r="D653" s="146"/>
      <c r="E653" s="146"/>
      <c r="F653" s="146"/>
      <c r="G653" s="146"/>
      <c r="H653" s="146"/>
      <c r="I653" s="146"/>
      <c r="J653" s="146"/>
      <c r="K653" s="146"/>
      <c r="L653" s="146"/>
      <c r="M653" s="146"/>
      <c r="N653" s="146"/>
      <c r="O653" s="146"/>
      <c r="P653" s="146"/>
    </row>
    <row r="654">
      <c r="A654" s="146"/>
      <c r="B654" s="127"/>
      <c r="C654" s="146"/>
      <c r="D654" s="146"/>
      <c r="E654" s="146"/>
      <c r="F654" s="146"/>
      <c r="G654" s="146"/>
      <c r="H654" s="146"/>
      <c r="I654" s="146"/>
      <c r="J654" s="146"/>
      <c r="K654" s="146"/>
      <c r="L654" s="146"/>
      <c r="M654" s="146"/>
      <c r="N654" s="146"/>
      <c r="O654" s="146"/>
      <c r="P654" s="146"/>
    </row>
    <row r="655">
      <c r="A655" s="146"/>
      <c r="B655" s="127"/>
      <c r="C655" s="146"/>
      <c r="D655" s="146"/>
      <c r="E655" s="146"/>
      <c r="F655" s="146"/>
      <c r="G655" s="146"/>
      <c r="H655" s="146"/>
      <c r="I655" s="146"/>
      <c r="J655" s="146"/>
      <c r="K655" s="146"/>
      <c r="L655" s="146"/>
      <c r="M655" s="146"/>
      <c r="N655" s="146"/>
      <c r="O655" s="146"/>
      <c r="P655" s="146"/>
    </row>
    <row r="656">
      <c r="A656" s="146"/>
      <c r="B656" s="127"/>
      <c r="C656" s="146"/>
      <c r="D656" s="146"/>
      <c r="E656" s="146"/>
      <c r="F656" s="146"/>
      <c r="G656" s="146"/>
      <c r="H656" s="146"/>
      <c r="I656" s="146"/>
      <c r="J656" s="146"/>
      <c r="K656" s="146"/>
      <c r="L656" s="146"/>
      <c r="M656" s="146"/>
      <c r="N656" s="146"/>
      <c r="O656" s="146"/>
      <c r="P656" s="146"/>
    </row>
    <row r="657">
      <c r="A657" s="146"/>
      <c r="B657" s="127"/>
      <c r="C657" s="146"/>
      <c r="D657" s="146"/>
      <c r="E657" s="146"/>
      <c r="F657" s="146"/>
      <c r="G657" s="146"/>
      <c r="H657" s="146"/>
      <c r="I657" s="146"/>
      <c r="J657" s="146"/>
      <c r="K657" s="146"/>
      <c r="L657" s="146"/>
      <c r="M657" s="146"/>
      <c r="N657" s="146"/>
      <c r="O657" s="146"/>
      <c r="P657" s="146"/>
    </row>
    <row r="658">
      <c r="A658" s="146"/>
      <c r="B658" s="127"/>
      <c r="C658" s="146"/>
      <c r="D658" s="146"/>
      <c r="E658" s="146"/>
      <c r="F658" s="146"/>
      <c r="G658" s="146"/>
      <c r="H658" s="146"/>
      <c r="I658" s="146"/>
      <c r="J658" s="146"/>
      <c r="K658" s="146"/>
      <c r="L658" s="146"/>
      <c r="M658" s="146"/>
      <c r="N658" s="146"/>
      <c r="O658" s="146"/>
      <c r="P658" s="146"/>
    </row>
    <row r="659">
      <c r="A659" s="146"/>
      <c r="B659" s="127"/>
      <c r="C659" s="146"/>
      <c r="D659" s="146"/>
      <c r="E659" s="146"/>
      <c r="F659" s="146"/>
      <c r="G659" s="146"/>
      <c r="H659" s="146"/>
      <c r="I659" s="146"/>
      <c r="J659" s="146"/>
      <c r="K659" s="146"/>
      <c r="L659" s="146"/>
      <c r="M659" s="146"/>
      <c r="N659" s="146"/>
      <c r="O659" s="146"/>
      <c r="P659" s="146"/>
    </row>
    <row r="660">
      <c r="A660" s="146"/>
      <c r="B660" s="127"/>
      <c r="C660" s="146"/>
      <c r="D660" s="146"/>
      <c r="E660" s="146"/>
      <c r="F660" s="146"/>
      <c r="G660" s="146"/>
      <c r="H660" s="146"/>
      <c r="I660" s="146"/>
      <c r="J660" s="146"/>
      <c r="K660" s="146"/>
      <c r="L660" s="146"/>
      <c r="M660" s="146"/>
      <c r="N660" s="146"/>
      <c r="O660" s="146"/>
      <c r="P660" s="146"/>
    </row>
    <row r="661">
      <c r="A661" s="146"/>
      <c r="B661" s="127"/>
      <c r="C661" s="146"/>
      <c r="D661" s="146"/>
      <c r="E661" s="146"/>
      <c r="F661" s="146"/>
      <c r="G661" s="146"/>
      <c r="H661" s="146"/>
      <c r="I661" s="146"/>
      <c r="J661" s="146"/>
      <c r="K661" s="146"/>
      <c r="L661" s="146"/>
      <c r="M661" s="146"/>
      <c r="N661" s="146"/>
      <c r="O661" s="146"/>
      <c r="P661" s="146"/>
    </row>
    <row r="662">
      <c r="A662" s="146"/>
      <c r="B662" s="127"/>
      <c r="C662" s="146"/>
      <c r="D662" s="146"/>
      <c r="E662" s="146"/>
      <c r="F662" s="146"/>
      <c r="G662" s="146"/>
      <c r="H662" s="146"/>
      <c r="I662" s="146"/>
      <c r="J662" s="146"/>
      <c r="K662" s="146"/>
      <c r="L662" s="146"/>
      <c r="M662" s="146"/>
      <c r="N662" s="146"/>
      <c r="O662" s="146"/>
      <c r="P662" s="146"/>
    </row>
    <row r="663">
      <c r="A663" s="146"/>
      <c r="B663" s="127"/>
      <c r="C663" s="146"/>
      <c r="D663" s="146"/>
      <c r="E663" s="146"/>
      <c r="F663" s="146"/>
      <c r="G663" s="146"/>
      <c r="H663" s="146"/>
      <c r="I663" s="146"/>
      <c r="J663" s="146"/>
      <c r="K663" s="146"/>
      <c r="L663" s="146"/>
      <c r="M663" s="146"/>
      <c r="N663" s="146"/>
      <c r="O663" s="146"/>
      <c r="P663" s="146"/>
    </row>
    <row r="664">
      <c r="A664" s="146"/>
      <c r="B664" s="127"/>
      <c r="C664" s="146"/>
      <c r="D664" s="146"/>
      <c r="E664" s="146"/>
      <c r="F664" s="146"/>
      <c r="G664" s="146"/>
      <c r="H664" s="146"/>
      <c r="I664" s="146"/>
      <c r="J664" s="146"/>
      <c r="K664" s="146"/>
      <c r="L664" s="146"/>
      <c r="M664" s="146"/>
      <c r="N664" s="146"/>
      <c r="O664" s="146"/>
      <c r="P664" s="146"/>
    </row>
    <row r="665">
      <c r="A665" s="146"/>
      <c r="B665" s="127"/>
      <c r="C665" s="146"/>
      <c r="D665" s="146"/>
      <c r="E665" s="146"/>
      <c r="F665" s="146"/>
      <c r="G665" s="146"/>
      <c r="H665" s="146"/>
      <c r="I665" s="146"/>
      <c r="J665" s="146"/>
      <c r="K665" s="146"/>
      <c r="L665" s="146"/>
      <c r="M665" s="146"/>
      <c r="N665" s="146"/>
      <c r="O665" s="146"/>
      <c r="P665" s="146"/>
    </row>
    <row r="666">
      <c r="A666" s="146"/>
      <c r="B666" s="127"/>
      <c r="C666" s="146"/>
      <c r="D666" s="146"/>
      <c r="E666" s="146"/>
      <c r="F666" s="146"/>
      <c r="G666" s="146"/>
      <c r="H666" s="146"/>
      <c r="I666" s="146"/>
      <c r="J666" s="146"/>
      <c r="K666" s="146"/>
      <c r="L666" s="146"/>
      <c r="M666" s="146"/>
      <c r="N666" s="146"/>
      <c r="O666" s="146"/>
      <c r="P666" s="146"/>
    </row>
    <row r="667">
      <c r="A667" s="146"/>
      <c r="B667" s="127"/>
      <c r="C667" s="146"/>
      <c r="D667" s="146"/>
      <c r="E667" s="146"/>
      <c r="F667" s="146"/>
      <c r="G667" s="146"/>
      <c r="H667" s="146"/>
      <c r="I667" s="146"/>
      <c r="J667" s="146"/>
      <c r="K667" s="146"/>
      <c r="L667" s="146"/>
      <c r="M667" s="146"/>
      <c r="N667" s="146"/>
      <c r="O667" s="146"/>
      <c r="P667" s="146"/>
    </row>
    <row r="668">
      <c r="A668" s="146"/>
      <c r="B668" s="127"/>
      <c r="C668" s="146"/>
      <c r="D668" s="146"/>
      <c r="E668" s="146"/>
      <c r="F668" s="146"/>
      <c r="G668" s="146"/>
      <c r="H668" s="146"/>
      <c r="I668" s="146"/>
      <c r="J668" s="146"/>
      <c r="K668" s="146"/>
      <c r="L668" s="146"/>
      <c r="M668" s="146"/>
      <c r="N668" s="146"/>
      <c r="O668" s="146"/>
      <c r="P668" s="146"/>
    </row>
    <row r="669">
      <c r="A669" s="146"/>
      <c r="B669" s="127"/>
      <c r="C669" s="146"/>
      <c r="D669" s="146"/>
      <c r="E669" s="146"/>
      <c r="F669" s="146"/>
      <c r="G669" s="146"/>
      <c r="H669" s="146"/>
      <c r="I669" s="146"/>
      <c r="J669" s="146"/>
      <c r="K669" s="146"/>
      <c r="L669" s="146"/>
      <c r="M669" s="146"/>
      <c r="N669" s="146"/>
      <c r="O669" s="146"/>
      <c r="P669" s="146"/>
    </row>
    <row r="670">
      <c r="A670" s="146"/>
      <c r="B670" s="127"/>
      <c r="C670" s="146"/>
      <c r="D670" s="146"/>
      <c r="E670" s="146"/>
      <c r="F670" s="146"/>
      <c r="G670" s="146"/>
      <c r="H670" s="146"/>
      <c r="I670" s="146"/>
      <c r="J670" s="146"/>
      <c r="K670" s="146"/>
      <c r="L670" s="146"/>
      <c r="M670" s="146"/>
      <c r="N670" s="146"/>
      <c r="O670" s="146"/>
      <c r="P670" s="146"/>
    </row>
    <row r="671">
      <c r="A671" s="146"/>
      <c r="B671" s="127"/>
      <c r="C671" s="146"/>
      <c r="D671" s="146"/>
      <c r="E671" s="146"/>
      <c r="F671" s="146"/>
      <c r="G671" s="146"/>
      <c r="H671" s="146"/>
      <c r="I671" s="146"/>
      <c r="J671" s="146"/>
      <c r="K671" s="146"/>
      <c r="L671" s="146"/>
      <c r="M671" s="146"/>
      <c r="N671" s="146"/>
      <c r="O671" s="146"/>
      <c r="P671" s="146"/>
    </row>
    <row r="672">
      <c r="A672" s="146"/>
      <c r="B672" s="127"/>
      <c r="C672" s="146"/>
      <c r="D672" s="146"/>
      <c r="E672" s="146"/>
      <c r="F672" s="146"/>
      <c r="G672" s="146"/>
      <c r="H672" s="146"/>
      <c r="I672" s="146"/>
      <c r="J672" s="146"/>
      <c r="K672" s="146"/>
      <c r="L672" s="146"/>
      <c r="M672" s="146"/>
      <c r="N672" s="146"/>
      <c r="O672" s="146"/>
      <c r="P672" s="146"/>
    </row>
    <row r="673">
      <c r="A673" s="146"/>
      <c r="B673" s="127"/>
      <c r="C673" s="146"/>
      <c r="D673" s="146"/>
      <c r="E673" s="146"/>
      <c r="F673" s="146"/>
      <c r="G673" s="146"/>
      <c r="H673" s="146"/>
      <c r="I673" s="146"/>
      <c r="J673" s="146"/>
      <c r="K673" s="146"/>
      <c r="L673" s="146"/>
      <c r="M673" s="146"/>
      <c r="N673" s="146"/>
      <c r="O673" s="146"/>
      <c r="P673" s="146"/>
    </row>
    <row r="674">
      <c r="A674" s="146"/>
      <c r="B674" s="127"/>
      <c r="C674" s="146"/>
      <c r="D674" s="146"/>
      <c r="E674" s="146"/>
      <c r="F674" s="146"/>
      <c r="G674" s="146"/>
      <c r="H674" s="146"/>
      <c r="I674" s="146"/>
      <c r="J674" s="146"/>
      <c r="K674" s="146"/>
      <c r="L674" s="146"/>
      <c r="M674" s="146"/>
      <c r="N674" s="146"/>
      <c r="O674" s="146"/>
      <c r="P674" s="146"/>
    </row>
    <row r="675">
      <c r="A675" s="146"/>
      <c r="B675" s="127"/>
      <c r="C675" s="146"/>
      <c r="D675" s="146"/>
      <c r="E675" s="146"/>
      <c r="F675" s="146"/>
      <c r="G675" s="146"/>
      <c r="H675" s="146"/>
      <c r="I675" s="146"/>
      <c r="J675" s="146"/>
      <c r="K675" s="146"/>
      <c r="L675" s="146"/>
      <c r="M675" s="146"/>
      <c r="N675" s="146"/>
      <c r="O675" s="146"/>
      <c r="P675" s="146"/>
    </row>
    <row r="676">
      <c r="A676" s="146"/>
      <c r="B676" s="127"/>
      <c r="C676" s="146"/>
      <c r="D676" s="146"/>
      <c r="E676" s="146"/>
      <c r="F676" s="146"/>
      <c r="G676" s="146"/>
      <c r="H676" s="146"/>
      <c r="I676" s="146"/>
      <c r="J676" s="146"/>
      <c r="K676" s="146"/>
      <c r="L676" s="146"/>
      <c r="M676" s="146"/>
      <c r="N676" s="146"/>
      <c r="O676" s="146"/>
      <c r="P676" s="146"/>
    </row>
    <row r="677">
      <c r="A677" s="146"/>
      <c r="B677" s="127"/>
      <c r="C677" s="146"/>
      <c r="D677" s="146"/>
      <c r="E677" s="146"/>
      <c r="F677" s="146"/>
      <c r="G677" s="146"/>
      <c r="H677" s="146"/>
      <c r="I677" s="146"/>
      <c r="J677" s="146"/>
      <c r="K677" s="146"/>
      <c r="L677" s="146"/>
      <c r="M677" s="146"/>
      <c r="N677" s="146"/>
      <c r="O677" s="146"/>
      <c r="P677" s="146"/>
    </row>
    <row r="678">
      <c r="A678" s="146"/>
      <c r="B678" s="127"/>
      <c r="C678" s="146"/>
      <c r="D678" s="146"/>
      <c r="E678" s="146"/>
      <c r="F678" s="146"/>
      <c r="G678" s="146"/>
      <c r="H678" s="146"/>
      <c r="I678" s="146"/>
      <c r="J678" s="146"/>
      <c r="K678" s="146"/>
      <c r="L678" s="146"/>
      <c r="M678" s="146"/>
      <c r="N678" s="146"/>
      <c r="O678" s="146"/>
      <c r="P678" s="146"/>
    </row>
    <row r="679">
      <c r="A679" s="146"/>
      <c r="B679" s="127"/>
      <c r="C679" s="146"/>
      <c r="D679" s="146"/>
      <c r="E679" s="146"/>
      <c r="F679" s="146"/>
      <c r="G679" s="146"/>
      <c r="H679" s="146"/>
      <c r="I679" s="146"/>
      <c r="J679" s="146"/>
      <c r="K679" s="146"/>
      <c r="L679" s="146"/>
      <c r="M679" s="146"/>
      <c r="N679" s="146"/>
      <c r="O679" s="146"/>
      <c r="P679" s="146"/>
    </row>
    <row r="680">
      <c r="A680" s="146"/>
      <c r="B680" s="127"/>
      <c r="C680" s="146"/>
      <c r="D680" s="146"/>
      <c r="E680" s="146"/>
      <c r="F680" s="146"/>
      <c r="G680" s="146"/>
      <c r="H680" s="146"/>
      <c r="I680" s="146"/>
      <c r="J680" s="146"/>
      <c r="K680" s="146"/>
      <c r="L680" s="146"/>
      <c r="M680" s="146"/>
      <c r="N680" s="146"/>
      <c r="O680" s="146"/>
      <c r="P680" s="146"/>
    </row>
    <row r="681">
      <c r="A681" s="146"/>
      <c r="B681" s="127"/>
      <c r="C681" s="146"/>
      <c r="D681" s="146"/>
      <c r="E681" s="146"/>
      <c r="F681" s="146"/>
      <c r="G681" s="146"/>
      <c r="H681" s="146"/>
      <c r="I681" s="146"/>
      <c r="J681" s="146"/>
      <c r="K681" s="146"/>
      <c r="L681" s="146"/>
      <c r="M681" s="146"/>
      <c r="N681" s="146"/>
      <c r="O681" s="146"/>
      <c r="P681" s="146"/>
    </row>
    <row r="682">
      <c r="A682" s="146"/>
      <c r="B682" s="127"/>
      <c r="C682" s="146"/>
      <c r="D682" s="146"/>
      <c r="E682" s="146"/>
      <c r="F682" s="146"/>
      <c r="G682" s="146"/>
      <c r="H682" s="146"/>
      <c r="I682" s="146"/>
      <c r="J682" s="146"/>
      <c r="K682" s="146"/>
      <c r="L682" s="146"/>
      <c r="M682" s="146"/>
      <c r="N682" s="146"/>
      <c r="O682" s="146"/>
      <c r="P682" s="146"/>
    </row>
    <row r="683">
      <c r="A683" s="146"/>
      <c r="B683" s="127"/>
      <c r="C683" s="146"/>
      <c r="D683" s="146"/>
      <c r="E683" s="146"/>
      <c r="F683" s="146"/>
      <c r="G683" s="146"/>
      <c r="H683" s="146"/>
      <c r="I683" s="146"/>
      <c r="J683" s="146"/>
      <c r="K683" s="146"/>
      <c r="L683" s="146"/>
      <c r="M683" s="146"/>
      <c r="N683" s="146"/>
      <c r="O683" s="146"/>
      <c r="P683" s="146"/>
    </row>
    <row r="684">
      <c r="A684" s="146"/>
      <c r="B684" s="127"/>
      <c r="C684" s="146"/>
      <c r="D684" s="146"/>
      <c r="E684" s="146"/>
      <c r="F684" s="146"/>
      <c r="G684" s="146"/>
      <c r="H684" s="146"/>
      <c r="I684" s="146"/>
      <c r="J684" s="146"/>
      <c r="K684" s="146"/>
      <c r="L684" s="146"/>
      <c r="M684" s="146"/>
      <c r="N684" s="146"/>
      <c r="O684" s="146"/>
      <c r="P684" s="146"/>
    </row>
    <row r="685">
      <c r="A685" s="146"/>
      <c r="B685" s="127"/>
      <c r="C685" s="146"/>
      <c r="D685" s="146"/>
      <c r="E685" s="146"/>
      <c r="F685" s="146"/>
      <c r="G685" s="146"/>
      <c r="H685" s="146"/>
      <c r="I685" s="146"/>
      <c r="J685" s="146"/>
      <c r="K685" s="146"/>
      <c r="L685" s="146"/>
      <c r="M685" s="146"/>
      <c r="N685" s="146"/>
      <c r="O685" s="146"/>
      <c r="P685" s="146"/>
    </row>
    <row r="686">
      <c r="A686" s="146"/>
      <c r="B686" s="127"/>
      <c r="C686" s="146"/>
      <c r="D686" s="146"/>
      <c r="E686" s="146"/>
      <c r="F686" s="146"/>
      <c r="G686" s="146"/>
      <c r="H686" s="146"/>
      <c r="I686" s="146"/>
      <c r="J686" s="146"/>
      <c r="K686" s="146"/>
      <c r="L686" s="146"/>
      <c r="M686" s="146"/>
      <c r="N686" s="146"/>
      <c r="O686" s="146"/>
      <c r="P686" s="146"/>
    </row>
    <row r="687">
      <c r="A687" s="146"/>
      <c r="B687" s="127"/>
      <c r="C687" s="146"/>
      <c r="D687" s="146"/>
      <c r="E687" s="146"/>
      <c r="F687" s="146"/>
      <c r="G687" s="146"/>
      <c r="H687" s="146"/>
      <c r="I687" s="146"/>
      <c r="J687" s="146"/>
      <c r="K687" s="146"/>
      <c r="L687" s="146"/>
      <c r="M687" s="146"/>
      <c r="N687" s="146"/>
      <c r="O687" s="146"/>
      <c r="P687" s="146"/>
    </row>
    <row r="688">
      <c r="A688" s="146"/>
      <c r="B688" s="127"/>
      <c r="C688" s="146"/>
      <c r="D688" s="146"/>
      <c r="E688" s="146"/>
      <c r="F688" s="146"/>
      <c r="G688" s="146"/>
      <c r="H688" s="146"/>
      <c r="I688" s="146"/>
      <c r="J688" s="146"/>
      <c r="K688" s="146"/>
      <c r="L688" s="146"/>
      <c r="M688" s="146"/>
      <c r="N688" s="146"/>
      <c r="O688" s="146"/>
      <c r="P688" s="146"/>
    </row>
    <row r="689">
      <c r="A689" s="146"/>
      <c r="B689" s="127"/>
      <c r="C689" s="146"/>
      <c r="D689" s="146"/>
      <c r="E689" s="146"/>
      <c r="F689" s="146"/>
      <c r="G689" s="146"/>
      <c r="H689" s="146"/>
      <c r="I689" s="146"/>
      <c r="J689" s="146"/>
      <c r="K689" s="146"/>
      <c r="L689" s="146"/>
      <c r="M689" s="146"/>
      <c r="N689" s="146"/>
      <c r="O689" s="146"/>
      <c r="P689" s="146"/>
    </row>
    <row r="690">
      <c r="A690" s="146"/>
      <c r="B690" s="127"/>
      <c r="C690" s="146"/>
      <c r="D690" s="146"/>
      <c r="E690" s="146"/>
      <c r="F690" s="146"/>
      <c r="G690" s="146"/>
      <c r="H690" s="146"/>
      <c r="I690" s="146"/>
      <c r="J690" s="146"/>
      <c r="K690" s="146"/>
      <c r="L690" s="146"/>
      <c r="M690" s="146"/>
      <c r="N690" s="146"/>
      <c r="O690" s="146"/>
      <c r="P690" s="146"/>
    </row>
    <row r="691">
      <c r="A691" s="146"/>
      <c r="B691" s="127"/>
      <c r="C691" s="146"/>
      <c r="D691" s="146"/>
      <c r="E691" s="146"/>
      <c r="F691" s="146"/>
      <c r="G691" s="146"/>
      <c r="H691" s="146"/>
      <c r="I691" s="146"/>
      <c r="J691" s="146"/>
      <c r="K691" s="146"/>
      <c r="L691" s="146"/>
      <c r="M691" s="146"/>
      <c r="N691" s="146"/>
      <c r="O691" s="146"/>
      <c r="P691" s="146"/>
    </row>
    <row r="692">
      <c r="A692" s="146"/>
      <c r="B692" s="127"/>
      <c r="C692" s="146"/>
      <c r="D692" s="146"/>
      <c r="E692" s="146"/>
      <c r="F692" s="146"/>
      <c r="G692" s="146"/>
      <c r="H692" s="146"/>
      <c r="I692" s="146"/>
      <c r="J692" s="146"/>
      <c r="K692" s="146"/>
      <c r="L692" s="146"/>
      <c r="M692" s="146"/>
      <c r="N692" s="146"/>
      <c r="O692" s="146"/>
      <c r="P692" s="146"/>
    </row>
    <row r="693">
      <c r="A693" s="146"/>
      <c r="B693" s="127"/>
      <c r="C693" s="146"/>
      <c r="D693" s="146"/>
      <c r="E693" s="146"/>
      <c r="F693" s="146"/>
      <c r="G693" s="146"/>
      <c r="H693" s="146"/>
      <c r="I693" s="146"/>
      <c r="J693" s="146"/>
      <c r="K693" s="146"/>
      <c r="L693" s="146"/>
      <c r="M693" s="146"/>
      <c r="N693" s="146"/>
      <c r="O693" s="146"/>
      <c r="P693" s="146"/>
    </row>
    <row r="694">
      <c r="A694" s="146"/>
      <c r="B694" s="127"/>
      <c r="C694" s="146"/>
      <c r="D694" s="146"/>
      <c r="E694" s="146"/>
      <c r="F694" s="146"/>
      <c r="G694" s="146"/>
      <c r="H694" s="146"/>
      <c r="I694" s="146"/>
      <c r="J694" s="146"/>
      <c r="K694" s="146"/>
      <c r="L694" s="146"/>
      <c r="M694" s="146"/>
      <c r="N694" s="146"/>
      <c r="O694" s="146"/>
      <c r="P694" s="146"/>
    </row>
    <row r="695">
      <c r="A695" s="146"/>
      <c r="B695" s="127"/>
      <c r="C695" s="146"/>
      <c r="D695" s="146"/>
      <c r="E695" s="146"/>
      <c r="F695" s="146"/>
      <c r="G695" s="146"/>
      <c r="H695" s="146"/>
      <c r="I695" s="146"/>
      <c r="J695" s="146"/>
      <c r="K695" s="146"/>
      <c r="L695" s="146"/>
      <c r="M695" s="146"/>
      <c r="N695" s="146"/>
      <c r="O695" s="146"/>
      <c r="P695" s="146"/>
    </row>
    <row r="696">
      <c r="A696" s="146"/>
      <c r="B696" s="127"/>
      <c r="C696" s="146"/>
      <c r="D696" s="146"/>
      <c r="E696" s="146"/>
      <c r="F696" s="146"/>
      <c r="G696" s="146"/>
      <c r="H696" s="146"/>
      <c r="I696" s="146"/>
      <c r="J696" s="146"/>
      <c r="K696" s="146"/>
      <c r="L696" s="146"/>
      <c r="M696" s="146"/>
      <c r="N696" s="146"/>
      <c r="O696" s="146"/>
      <c r="P696" s="146"/>
    </row>
    <row r="697">
      <c r="A697" s="146"/>
      <c r="B697" s="127"/>
      <c r="C697" s="146"/>
      <c r="D697" s="146"/>
      <c r="E697" s="146"/>
      <c r="F697" s="146"/>
      <c r="G697" s="146"/>
      <c r="H697" s="146"/>
      <c r="I697" s="146"/>
      <c r="J697" s="146"/>
      <c r="K697" s="146"/>
      <c r="L697" s="146"/>
      <c r="M697" s="146"/>
      <c r="N697" s="146"/>
      <c r="O697" s="146"/>
      <c r="P697" s="146"/>
    </row>
    <row r="698">
      <c r="A698" s="146"/>
      <c r="B698" s="127"/>
      <c r="C698" s="146"/>
      <c r="D698" s="146"/>
      <c r="E698" s="146"/>
      <c r="F698" s="146"/>
      <c r="G698" s="146"/>
      <c r="H698" s="146"/>
      <c r="I698" s="146"/>
      <c r="J698" s="146"/>
      <c r="K698" s="146"/>
      <c r="L698" s="146"/>
      <c r="M698" s="146"/>
      <c r="N698" s="146"/>
      <c r="O698" s="146"/>
      <c r="P698" s="146"/>
    </row>
    <row r="699">
      <c r="A699" s="146"/>
      <c r="B699" s="127"/>
      <c r="C699" s="146"/>
      <c r="D699" s="146"/>
      <c r="E699" s="146"/>
      <c r="F699" s="146"/>
      <c r="G699" s="146"/>
      <c r="H699" s="146"/>
      <c r="I699" s="146"/>
      <c r="J699" s="146"/>
      <c r="K699" s="146"/>
      <c r="L699" s="146"/>
      <c r="M699" s="146"/>
      <c r="N699" s="146"/>
      <c r="O699" s="146"/>
      <c r="P699" s="146"/>
    </row>
    <row r="700">
      <c r="A700" s="146"/>
      <c r="B700" s="127"/>
      <c r="C700" s="146"/>
      <c r="D700" s="146"/>
      <c r="E700" s="146"/>
      <c r="F700" s="146"/>
      <c r="G700" s="146"/>
      <c r="H700" s="146"/>
      <c r="I700" s="146"/>
      <c r="J700" s="146"/>
      <c r="K700" s="146"/>
      <c r="L700" s="146"/>
      <c r="M700" s="146"/>
      <c r="N700" s="146"/>
      <c r="O700" s="146"/>
      <c r="P700" s="146"/>
    </row>
    <row r="701">
      <c r="A701" s="146"/>
      <c r="B701" s="127"/>
      <c r="C701" s="146"/>
      <c r="D701" s="146"/>
      <c r="E701" s="146"/>
      <c r="F701" s="146"/>
      <c r="G701" s="146"/>
      <c r="H701" s="146"/>
      <c r="I701" s="146"/>
      <c r="J701" s="146"/>
      <c r="K701" s="146"/>
      <c r="L701" s="146"/>
      <c r="M701" s="146"/>
      <c r="N701" s="146"/>
      <c r="O701" s="146"/>
      <c r="P701" s="146"/>
    </row>
    <row r="702">
      <c r="A702" s="146"/>
      <c r="B702" s="127"/>
      <c r="C702" s="146"/>
      <c r="D702" s="146"/>
      <c r="E702" s="146"/>
      <c r="F702" s="146"/>
      <c r="G702" s="146"/>
      <c r="H702" s="146"/>
      <c r="I702" s="146"/>
      <c r="J702" s="146"/>
      <c r="K702" s="146"/>
      <c r="L702" s="146"/>
      <c r="M702" s="146"/>
      <c r="N702" s="146"/>
      <c r="O702" s="146"/>
      <c r="P702" s="146"/>
    </row>
    <row r="703">
      <c r="A703" s="146"/>
      <c r="B703" s="127"/>
      <c r="C703" s="146"/>
      <c r="D703" s="146"/>
      <c r="E703" s="146"/>
      <c r="F703" s="146"/>
      <c r="G703" s="146"/>
      <c r="H703" s="146"/>
      <c r="I703" s="146"/>
      <c r="J703" s="146"/>
      <c r="K703" s="146"/>
      <c r="L703" s="146"/>
      <c r="M703" s="146"/>
      <c r="N703" s="146"/>
      <c r="O703" s="146"/>
      <c r="P703" s="146"/>
    </row>
    <row r="704">
      <c r="A704" s="146"/>
      <c r="B704" s="127"/>
      <c r="C704" s="146"/>
      <c r="D704" s="146"/>
      <c r="E704" s="146"/>
      <c r="F704" s="146"/>
      <c r="G704" s="146"/>
      <c r="H704" s="146"/>
      <c r="I704" s="146"/>
      <c r="J704" s="146"/>
      <c r="K704" s="146"/>
      <c r="L704" s="146"/>
      <c r="M704" s="146"/>
      <c r="N704" s="146"/>
      <c r="O704" s="146"/>
      <c r="P704" s="146"/>
    </row>
    <row r="705">
      <c r="A705" s="146"/>
      <c r="B705" s="127"/>
      <c r="C705" s="146"/>
      <c r="D705" s="146"/>
      <c r="E705" s="146"/>
      <c r="F705" s="146"/>
      <c r="G705" s="146"/>
      <c r="H705" s="146"/>
      <c r="I705" s="146"/>
      <c r="J705" s="146"/>
      <c r="K705" s="146"/>
      <c r="L705" s="146"/>
      <c r="M705" s="146"/>
      <c r="N705" s="146"/>
      <c r="O705" s="146"/>
      <c r="P705" s="146"/>
    </row>
    <row r="706">
      <c r="A706" s="146"/>
      <c r="B706" s="127"/>
      <c r="C706" s="146"/>
      <c r="D706" s="146"/>
      <c r="E706" s="146"/>
      <c r="F706" s="146"/>
      <c r="G706" s="146"/>
      <c r="H706" s="146"/>
      <c r="I706" s="146"/>
      <c r="J706" s="146"/>
      <c r="K706" s="146"/>
      <c r="L706" s="146"/>
      <c r="M706" s="146"/>
      <c r="N706" s="146"/>
      <c r="O706" s="146"/>
      <c r="P706" s="146"/>
    </row>
    <row r="707">
      <c r="A707" s="146"/>
      <c r="B707" s="127"/>
      <c r="C707" s="146"/>
      <c r="D707" s="146"/>
      <c r="E707" s="146"/>
      <c r="F707" s="146"/>
      <c r="G707" s="146"/>
      <c r="H707" s="146"/>
      <c r="I707" s="146"/>
      <c r="J707" s="146"/>
      <c r="K707" s="146"/>
      <c r="L707" s="146"/>
      <c r="M707" s="146"/>
      <c r="N707" s="146"/>
      <c r="O707" s="146"/>
      <c r="P707" s="146"/>
    </row>
    <row r="708">
      <c r="A708" s="146"/>
      <c r="B708" s="127"/>
      <c r="C708" s="146"/>
      <c r="D708" s="146"/>
      <c r="E708" s="146"/>
      <c r="F708" s="146"/>
      <c r="G708" s="146"/>
      <c r="H708" s="146"/>
      <c r="I708" s="146"/>
      <c r="J708" s="146"/>
      <c r="K708" s="146"/>
      <c r="L708" s="146"/>
      <c r="M708" s="146"/>
      <c r="N708" s="146"/>
      <c r="O708" s="146"/>
      <c r="P708" s="146"/>
    </row>
    <row r="709">
      <c r="A709" s="146"/>
      <c r="B709" s="127"/>
      <c r="C709" s="146"/>
      <c r="D709" s="146"/>
      <c r="E709" s="146"/>
      <c r="F709" s="146"/>
      <c r="G709" s="146"/>
      <c r="H709" s="146"/>
      <c r="I709" s="146"/>
      <c r="J709" s="146"/>
      <c r="K709" s="146"/>
      <c r="L709" s="146"/>
      <c r="M709" s="146"/>
      <c r="N709" s="146"/>
      <c r="O709" s="146"/>
      <c r="P709" s="146"/>
    </row>
    <row r="710">
      <c r="A710" s="146"/>
      <c r="B710" s="127"/>
      <c r="C710" s="146"/>
      <c r="D710" s="146"/>
      <c r="E710" s="146"/>
      <c r="F710" s="146"/>
      <c r="G710" s="146"/>
      <c r="H710" s="146"/>
      <c r="I710" s="146"/>
      <c r="J710" s="146"/>
      <c r="K710" s="146"/>
      <c r="L710" s="146"/>
      <c r="M710" s="146"/>
      <c r="N710" s="146"/>
      <c r="O710" s="146"/>
      <c r="P710" s="146"/>
    </row>
    <row r="711">
      <c r="A711" s="146"/>
      <c r="B711" s="127"/>
      <c r="C711" s="146"/>
      <c r="D711" s="146"/>
      <c r="E711" s="146"/>
      <c r="F711" s="146"/>
      <c r="G711" s="146"/>
      <c r="H711" s="146"/>
      <c r="I711" s="146"/>
      <c r="J711" s="146"/>
      <c r="K711" s="146"/>
      <c r="L711" s="146"/>
      <c r="M711" s="146"/>
      <c r="N711" s="146"/>
      <c r="O711" s="146"/>
      <c r="P711" s="146"/>
    </row>
    <row r="712">
      <c r="A712" s="146"/>
      <c r="B712" s="127"/>
      <c r="C712" s="146"/>
      <c r="D712" s="146"/>
      <c r="E712" s="146"/>
      <c r="F712" s="146"/>
      <c r="G712" s="146"/>
      <c r="H712" s="146"/>
      <c r="I712" s="146"/>
      <c r="J712" s="146"/>
      <c r="K712" s="146"/>
      <c r="L712" s="146"/>
      <c r="M712" s="146"/>
      <c r="N712" s="146"/>
      <c r="O712" s="146"/>
      <c r="P712" s="146"/>
    </row>
    <row r="713">
      <c r="A713" s="146"/>
      <c r="B713" s="127"/>
      <c r="C713" s="146"/>
      <c r="D713" s="146"/>
      <c r="E713" s="146"/>
      <c r="F713" s="146"/>
      <c r="G713" s="146"/>
      <c r="H713" s="146"/>
      <c r="I713" s="146"/>
      <c r="J713" s="146"/>
      <c r="K713" s="146"/>
      <c r="L713" s="146"/>
      <c r="M713" s="146"/>
      <c r="N713" s="146"/>
      <c r="O713" s="146"/>
      <c r="P713" s="146"/>
    </row>
    <row r="714">
      <c r="A714" s="146"/>
      <c r="B714" s="127"/>
      <c r="C714" s="146"/>
      <c r="D714" s="146"/>
      <c r="E714" s="146"/>
      <c r="F714" s="146"/>
      <c r="G714" s="146"/>
      <c r="H714" s="146"/>
      <c r="I714" s="146"/>
      <c r="J714" s="146"/>
      <c r="K714" s="146"/>
      <c r="L714" s="146"/>
      <c r="M714" s="146"/>
      <c r="N714" s="146"/>
      <c r="O714" s="146"/>
      <c r="P714" s="146"/>
    </row>
    <row r="715">
      <c r="A715" s="146"/>
      <c r="B715" s="127"/>
      <c r="C715" s="146"/>
      <c r="D715" s="146"/>
      <c r="E715" s="146"/>
      <c r="F715" s="146"/>
      <c r="G715" s="146"/>
      <c r="H715" s="146"/>
      <c r="I715" s="146"/>
      <c r="J715" s="146"/>
      <c r="K715" s="146"/>
      <c r="L715" s="146"/>
      <c r="M715" s="146"/>
      <c r="N715" s="146"/>
      <c r="O715" s="146"/>
      <c r="P715" s="146"/>
    </row>
    <row r="716">
      <c r="A716" s="146"/>
      <c r="B716" s="127"/>
      <c r="C716" s="146"/>
      <c r="D716" s="146"/>
      <c r="E716" s="146"/>
      <c r="F716" s="146"/>
      <c r="G716" s="146"/>
      <c r="H716" s="146"/>
      <c r="I716" s="146"/>
      <c r="J716" s="146"/>
      <c r="K716" s="146"/>
      <c r="L716" s="146"/>
      <c r="M716" s="146"/>
      <c r="N716" s="146"/>
      <c r="O716" s="146"/>
      <c r="P716" s="146"/>
    </row>
    <row r="717">
      <c r="A717" s="146"/>
      <c r="B717" s="127"/>
      <c r="C717" s="146"/>
      <c r="D717" s="146"/>
      <c r="E717" s="146"/>
      <c r="F717" s="146"/>
      <c r="G717" s="146"/>
      <c r="H717" s="146"/>
      <c r="I717" s="146"/>
      <c r="J717" s="146"/>
      <c r="K717" s="146"/>
      <c r="L717" s="146"/>
      <c r="M717" s="146"/>
      <c r="N717" s="146"/>
      <c r="O717" s="146"/>
      <c r="P717" s="146"/>
    </row>
    <row r="718">
      <c r="A718" s="146"/>
      <c r="B718" s="127"/>
      <c r="C718" s="146"/>
      <c r="D718" s="146"/>
      <c r="E718" s="146"/>
      <c r="F718" s="146"/>
      <c r="G718" s="146"/>
      <c r="H718" s="146"/>
      <c r="I718" s="146"/>
      <c r="J718" s="146"/>
      <c r="K718" s="146"/>
      <c r="L718" s="146"/>
      <c r="M718" s="146"/>
      <c r="N718" s="146"/>
      <c r="O718" s="146"/>
      <c r="P718" s="146"/>
    </row>
    <row r="719">
      <c r="A719" s="146"/>
      <c r="B719" s="127"/>
      <c r="C719" s="146"/>
      <c r="D719" s="146"/>
      <c r="E719" s="146"/>
      <c r="F719" s="146"/>
      <c r="G719" s="146"/>
      <c r="H719" s="146"/>
      <c r="I719" s="146"/>
      <c r="J719" s="146"/>
      <c r="K719" s="146"/>
      <c r="L719" s="146"/>
      <c r="M719" s="146"/>
      <c r="N719" s="146"/>
      <c r="O719" s="146"/>
      <c r="P719" s="146"/>
    </row>
    <row r="720">
      <c r="A720" s="146"/>
      <c r="B720" s="127"/>
      <c r="C720" s="146"/>
      <c r="D720" s="146"/>
      <c r="E720" s="146"/>
      <c r="F720" s="146"/>
      <c r="G720" s="146"/>
      <c r="H720" s="146"/>
      <c r="I720" s="146"/>
      <c r="J720" s="146"/>
      <c r="K720" s="146"/>
      <c r="L720" s="146"/>
      <c r="M720" s="146"/>
      <c r="N720" s="146"/>
      <c r="O720" s="146"/>
      <c r="P720" s="146"/>
    </row>
    <row r="721">
      <c r="A721" s="146"/>
      <c r="B721" s="127"/>
      <c r="C721" s="146"/>
      <c r="D721" s="146"/>
      <c r="E721" s="146"/>
      <c r="F721" s="146"/>
      <c r="G721" s="146"/>
      <c r="H721" s="146"/>
      <c r="I721" s="146"/>
      <c r="J721" s="146"/>
      <c r="K721" s="146"/>
      <c r="L721" s="146"/>
      <c r="M721" s="146"/>
      <c r="N721" s="146"/>
      <c r="O721" s="146"/>
      <c r="P721" s="146"/>
    </row>
    <row r="722">
      <c r="A722" s="146"/>
      <c r="B722" s="127"/>
      <c r="C722" s="146"/>
      <c r="D722" s="146"/>
      <c r="E722" s="146"/>
      <c r="F722" s="146"/>
      <c r="G722" s="146"/>
      <c r="H722" s="146"/>
      <c r="I722" s="146"/>
      <c r="J722" s="146"/>
      <c r="K722" s="146"/>
      <c r="L722" s="146"/>
      <c r="M722" s="146"/>
      <c r="N722" s="146"/>
      <c r="O722" s="146"/>
      <c r="P722" s="146"/>
    </row>
    <row r="723">
      <c r="A723" s="146"/>
      <c r="B723" s="127"/>
      <c r="C723" s="146"/>
      <c r="D723" s="146"/>
      <c r="E723" s="146"/>
      <c r="F723" s="146"/>
      <c r="G723" s="146"/>
      <c r="H723" s="146"/>
      <c r="I723" s="146"/>
      <c r="J723" s="146"/>
      <c r="K723" s="146"/>
      <c r="L723" s="146"/>
      <c r="M723" s="146"/>
      <c r="N723" s="146"/>
      <c r="O723" s="146"/>
      <c r="P723" s="146"/>
    </row>
    <row r="724">
      <c r="A724" s="146"/>
      <c r="B724" s="127"/>
      <c r="C724" s="146"/>
      <c r="D724" s="146"/>
      <c r="E724" s="146"/>
      <c r="F724" s="146"/>
      <c r="G724" s="146"/>
      <c r="H724" s="146"/>
      <c r="I724" s="146"/>
      <c r="J724" s="146"/>
      <c r="K724" s="146"/>
      <c r="L724" s="146"/>
      <c r="M724" s="146"/>
      <c r="N724" s="146"/>
      <c r="O724" s="146"/>
      <c r="P724" s="146"/>
    </row>
    <row r="725">
      <c r="A725" s="146"/>
      <c r="B725" s="127"/>
      <c r="C725" s="146"/>
      <c r="D725" s="146"/>
      <c r="E725" s="146"/>
      <c r="F725" s="146"/>
      <c r="G725" s="146"/>
      <c r="H725" s="146"/>
      <c r="I725" s="146"/>
      <c r="J725" s="146"/>
      <c r="K725" s="146"/>
      <c r="L725" s="146"/>
      <c r="M725" s="146"/>
      <c r="N725" s="146"/>
      <c r="O725" s="146"/>
      <c r="P725" s="146"/>
    </row>
    <row r="726">
      <c r="A726" s="146"/>
      <c r="B726" s="127"/>
      <c r="C726" s="146"/>
      <c r="D726" s="146"/>
      <c r="E726" s="146"/>
      <c r="F726" s="146"/>
      <c r="G726" s="146"/>
      <c r="H726" s="146"/>
      <c r="I726" s="146"/>
      <c r="J726" s="146"/>
      <c r="K726" s="146"/>
      <c r="L726" s="146"/>
      <c r="M726" s="146"/>
      <c r="N726" s="146"/>
      <c r="O726" s="146"/>
      <c r="P726" s="146"/>
    </row>
    <row r="727">
      <c r="A727" s="146"/>
      <c r="B727" s="127"/>
      <c r="C727" s="146"/>
      <c r="D727" s="146"/>
      <c r="E727" s="146"/>
      <c r="F727" s="146"/>
      <c r="G727" s="146"/>
      <c r="H727" s="146"/>
      <c r="I727" s="146"/>
      <c r="J727" s="146"/>
      <c r="K727" s="146"/>
      <c r="L727" s="146"/>
      <c r="M727" s="146"/>
      <c r="N727" s="146"/>
      <c r="O727" s="146"/>
      <c r="P727" s="146"/>
    </row>
    <row r="728">
      <c r="A728" s="146"/>
      <c r="B728" s="127"/>
      <c r="C728" s="146"/>
      <c r="D728" s="146"/>
      <c r="E728" s="146"/>
      <c r="F728" s="146"/>
      <c r="G728" s="146"/>
      <c r="H728" s="146"/>
      <c r="I728" s="146"/>
      <c r="J728" s="146"/>
      <c r="K728" s="146"/>
      <c r="L728" s="146"/>
      <c r="M728" s="146"/>
      <c r="N728" s="146"/>
      <c r="O728" s="146"/>
      <c r="P728" s="146"/>
    </row>
    <row r="729">
      <c r="A729" s="146"/>
      <c r="B729" s="127"/>
      <c r="C729" s="146"/>
      <c r="D729" s="146"/>
      <c r="E729" s="146"/>
      <c r="F729" s="146"/>
      <c r="G729" s="146"/>
      <c r="H729" s="146"/>
      <c r="I729" s="146"/>
      <c r="J729" s="146"/>
      <c r="K729" s="146"/>
      <c r="L729" s="146"/>
      <c r="M729" s="146"/>
      <c r="N729" s="146"/>
      <c r="O729" s="146"/>
      <c r="P729" s="146"/>
    </row>
    <row r="730">
      <c r="A730" s="146"/>
      <c r="B730" s="127"/>
      <c r="C730" s="146"/>
      <c r="D730" s="146"/>
      <c r="E730" s="146"/>
      <c r="F730" s="146"/>
      <c r="G730" s="146"/>
      <c r="H730" s="146"/>
      <c r="I730" s="146"/>
      <c r="J730" s="146"/>
      <c r="K730" s="146"/>
      <c r="L730" s="146"/>
      <c r="M730" s="146"/>
      <c r="N730" s="146"/>
      <c r="O730" s="146"/>
      <c r="P730" s="146"/>
    </row>
    <row r="731">
      <c r="A731" s="146"/>
      <c r="B731" s="127"/>
      <c r="C731" s="146"/>
      <c r="D731" s="146"/>
      <c r="E731" s="146"/>
      <c r="F731" s="146"/>
      <c r="G731" s="146"/>
      <c r="H731" s="146"/>
      <c r="I731" s="146"/>
      <c r="J731" s="146"/>
      <c r="K731" s="146"/>
      <c r="L731" s="146"/>
      <c r="M731" s="146"/>
      <c r="N731" s="146"/>
      <c r="O731" s="146"/>
      <c r="P731" s="146"/>
    </row>
    <row r="732">
      <c r="A732" s="146"/>
      <c r="B732" s="127"/>
      <c r="C732" s="146"/>
      <c r="D732" s="146"/>
      <c r="E732" s="146"/>
      <c r="F732" s="146"/>
      <c r="G732" s="146"/>
      <c r="H732" s="146"/>
      <c r="I732" s="146"/>
      <c r="J732" s="146"/>
      <c r="K732" s="146"/>
      <c r="L732" s="146"/>
      <c r="M732" s="146"/>
      <c r="N732" s="146"/>
      <c r="O732" s="146"/>
      <c r="P732" s="146"/>
    </row>
    <row r="733">
      <c r="A733" s="146"/>
      <c r="B733" s="127"/>
      <c r="C733" s="146"/>
      <c r="D733" s="146"/>
      <c r="E733" s="146"/>
      <c r="F733" s="146"/>
      <c r="G733" s="146"/>
      <c r="H733" s="146"/>
      <c r="I733" s="146"/>
      <c r="J733" s="146"/>
      <c r="K733" s="146"/>
      <c r="L733" s="146"/>
      <c r="M733" s="146"/>
      <c r="N733" s="146"/>
      <c r="O733" s="146"/>
      <c r="P733" s="146"/>
    </row>
    <row r="734">
      <c r="A734" s="146"/>
      <c r="B734" s="127"/>
      <c r="C734" s="146"/>
      <c r="D734" s="146"/>
      <c r="E734" s="146"/>
      <c r="F734" s="146"/>
      <c r="G734" s="146"/>
      <c r="H734" s="146"/>
      <c r="I734" s="146"/>
      <c r="J734" s="146"/>
      <c r="K734" s="146"/>
      <c r="L734" s="146"/>
      <c r="M734" s="146"/>
      <c r="N734" s="146"/>
      <c r="O734" s="146"/>
      <c r="P734" s="146"/>
    </row>
    <row r="735">
      <c r="A735" s="146"/>
      <c r="B735" s="127"/>
      <c r="C735" s="146"/>
      <c r="D735" s="146"/>
      <c r="E735" s="146"/>
      <c r="F735" s="146"/>
      <c r="G735" s="146"/>
      <c r="H735" s="146"/>
      <c r="I735" s="146"/>
      <c r="J735" s="146"/>
      <c r="K735" s="146"/>
      <c r="L735" s="146"/>
      <c r="M735" s="146"/>
      <c r="N735" s="146"/>
      <c r="O735" s="146"/>
      <c r="P735" s="146"/>
    </row>
    <row r="736">
      <c r="A736" s="146"/>
      <c r="B736" s="127"/>
      <c r="C736" s="146"/>
      <c r="D736" s="146"/>
      <c r="E736" s="146"/>
      <c r="F736" s="146"/>
      <c r="G736" s="146"/>
      <c r="H736" s="146"/>
      <c r="I736" s="146"/>
      <c r="J736" s="146"/>
      <c r="K736" s="146"/>
      <c r="L736" s="146"/>
      <c r="M736" s="146"/>
      <c r="N736" s="146"/>
      <c r="O736" s="146"/>
      <c r="P736" s="146"/>
    </row>
    <row r="737">
      <c r="A737" s="146"/>
      <c r="B737" s="127"/>
      <c r="C737" s="146"/>
      <c r="D737" s="146"/>
      <c r="E737" s="146"/>
      <c r="F737" s="146"/>
      <c r="G737" s="146"/>
      <c r="H737" s="146"/>
      <c r="I737" s="146"/>
      <c r="J737" s="146"/>
      <c r="K737" s="146"/>
      <c r="L737" s="146"/>
      <c r="M737" s="146"/>
      <c r="N737" s="146"/>
      <c r="O737" s="146"/>
      <c r="P737" s="146"/>
    </row>
    <row r="738">
      <c r="A738" s="146"/>
      <c r="B738" s="127"/>
      <c r="C738" s="146"/>
      <c r="D738" s="146"/>
      <c r="E738" s="146"/>
      <c r="F738" s="146"/>
      <c r="G738" s="146"/>
      <c r="H738" s="146"/>
      <c r="I738" s="146"/>
      <c r="J738" s="146"/>
      <c r="K738" s="146"/>
      <c r="L738" s="146"/>
      <c r="M738" s="146"/>
      <c r="N738" s="146"/>
      <c r="O738" s="146"/>
      <c r="P738" s="146"/>
    </row>
    <row r="739">
      <c r="A739" s="146"/>
      <c r="B739" s="127"/>
      <c r="C739" s="146"/>
      <c r="D739" s="146"/>
      <c r="E739" s="146"/>
      <c r="F739" s="146"/>
      <c r="G739" s="146"/>
      <c r="H739" s="146"/>
      <c r="I739" s="146"/>
      <c r="J739" s="146"/>
      <c r="K739" s="146"/>
      <c r="L739" s="146"/>
      <c r="M739" s="146"/>
      <c r="N739" s="146"/>
      <c r="O739" s="146"/>
      <c r="P739" s="146"/>
    </row>
    <row r="740">
      <c r="A740" s="146"/>
      <c r="B740" s="127"/>
      <c r="C740" s="146"/>
      <c r="D740" s="146"/>
      <c r="E740" s="146"/>
      <c r="F740" s="146"/>
      <c r="G740" s="146"/>
      <c r="H740" s="146"/>
      <c r="I740" s="146"/>
      <c r="J740" s="146"/>
      <c r="K740" s="146"/>
      <c r="L740" s="146"/>
      <c r="M740" s="146"/>
      <c r="N740" s="146"/>
      <c r="O740" s="146"/>
      <c r="P740" s="146"/>
    </row>
    <row r="741">
      <c r="A741" s="146"/>
      <c r="B741" s="127"/>
      <c r="C741" s="146"/>
      <c r="D741" s="146"/>
      <c r="E741" s="146"/>
      <c r="F741" s="146"/>
      <c r="G741" s="146"/>
      <c r="H741" s="146"/>
      <c r="I741" s="146"/>
      <c r="J741" s="146"/>
      <c r="K741" s="146"/>
      <c r="L741" s="146"/>
      <c r="M741" s="146"/>
      <c r="N741" s="146"/>
      <c r="O741" s="146"/>
      <c r="P741" s="146"/>
    </row>
    <row r="742">
      <c r="A742" s="146"/>
      <c r="B742" s="127"/>
      <c r="C742" s="146"/>
      <c r="D742" s="146"/>
      <c r="E742" s="146"/>
      <c r="F742" s="146"/>
      <c r="G742" s="146"/>
      <c r="H742" s="146"/>
      <c r="I742" s="146"/>
      <c r="J742" s="146"/>
      <c r="K742" s="146"/>
      <c r="L742" s="146"/>
      <c r="M742" s="146"/>
      <c r="N742" s="146"/>
      <c r="O742" s="146"/>
      <c r="P742" s="146"/>
    </row>
    <row r="743">
      <c r="A743" s="146"/>
      <c r="B743" s="127"/>
      <c r="C743" s="146"/>
      <c r="D743" s="146"/>
      <c r="E743" s="146"/>
      <c r="F743" s="146"/>
      <c r="G743" s="146"/>
      <c r="H743" s="146"/>
      <c r="I743" s="146"/>
      <c r="J743" s="146"/>
      <c r="K743" s="146"/>
      <c r="L743" s="146"/>
      <c r="M743" s="146"/>
      <c r="N743" s="146"/>
      <c r="O743" s="146"/>
      <c r="P743" s="146"/>
    </row>
    <row r="744">
      <c r="A744" s="146"/>
      <c r="B744" s="127"/>
      <c r="C744" s="146"/>
      <c r="D744" s="146"/>
      <c r="E744" s="146"/>
      <c r="F744" s="146"/>
      <c r="G744" s="146"/>
      <c r="H744" s="146"/>
      <c r="I744" s="146"/>
      <c r="J744" s="146"/>
      <c r="K744" s="146"/>
      <c r="L744" s="146"/>
      <c r="M744" s="146"/>
      <c r="N744" s="146"/>
      <c r="O744" s="146"/>
      <c r="P744" s="146"/>
    </row>
    <row r="745">
      <c r="A745" s="146"/>
      <c r="B745" s="127"/>
      <c r="C745" s="146"/>
      <c r="D745" s="146"/>
      <c r="E745" s="146"/>
      <c r="F745" s="146"/>
      <c r="G745" s="146"/>
      <c r="H745" s="146"/>
      <c r="I745" s="146"/>
      <c r="J745" s="146"/>
      <c r="K745" s="146"/>
      <c r="L745" s="146"/>
      <c r="M745" s="146"/>
      <c r="N745" s="146"/>
      <c r="O745" s="146"/>
      <c r="P745" s="146"/>
    </row>
    <row r="746">
      <c r="A746" s="146"/>
      <c r="B746" s="127"/>
      <c r="C746" s="146"/>
      <c r="D746" s="146"/>
      <c r="E746" s="146"/>
      <c r="F746" s="146"/>
      <c r="G746" s="146"/>
      <c r="H746" s="146"/>
      <c r="I746" s="146"/>
      <c r="J746" s="146"/>
      <c r="K746" s="146"/>
      <c r="L746" s="146"/>
      <c r="M746" s="146"/>
      <c r="N746" s="146"/>
      <c r="O746" s="146"/>
      <c r="P746" s="146"/>
    </row>
    <row r="747">
      <c r="A747" s="146"/>
      <c r="B747" s="127"/>
      <c r="C747" s="146"/>
      <c r="D747" s="146"/>
      <c r="E747" s="146"/>
      <c r="F747" s="146"/>
      <c r="G747" s="146"/>
      <c r="H747" s="146"/>
      <c r="I747" s="146"/>
      <c r="J747" s="146"/>
      <c r="K747" s="146"/>
      <c r="L747" s="146"/>
      <c r="M747" s="146"/>
      <c r="N747" s="146"/>
      <c r="O747" s="146"/>
      <c r="P747" s="146"/>
    </row>
    <row r="748">
      <c r="A748" s="146"/>
      <c r="B748" s="127"/>
      <c r="C748" s="146"/>
      <c r="D748" s="146"/>
      <c r="E748" s="146"/>
      <c r="F748" s="146"/>
      <c r="G748" s="146"/>
      <c r="H748" s="146"/>
      <c r="I748" s="146"/>
      <c r="J748" s="146"/>
      <c r="K748" s="146"/>
      <c r="L748" s="146"/>
      <c r="M748" s="146"/>
      <c r="N748" s="146"/>
      <c r="O748" s="146"/>
      <c r="P748" s="146"/>
    </row>
    <row r="749">
      <c r="A749" s="146"/>
      <c r="B749" s="127"/>
      <c r="C749" s="146"/>
      <c r="D749" s="146"/>
      <c r="E749" s="146"/>
      <c r="F749" s="146"/>
      <c r="G749" s="146"/>
      <c r="H749" s="146"/>
      <c r="I749" s="146"/>
      <c r="J749" s="146"/>
      <c r="K749" s="146"/>
      <c r="L749" s="146"/>
      <c r="M749" s="146"/>
      <c r="N749" s="146"/>
      <c r="O749" s="146"/>
      <c r="P749" s="146"/>
    </row>
    <row r="750">
      <c r="A750" s="146"/>
      <c r="B750" s="127"/>
      <c r="C750" s="146"/>
      <c r="D750" s="146"/>
      <c r="E750" s="146"/>
      <c r="F750" s="146"/>
      <c r="G750" s="146"/>
      <c r="H750" s="146"/>
      <c r="I750" s="146"/>
      <c r="J750" s="146"/>
      <c r="K750" s="146"/>
      <c r="L750" s="146"/>
      <c r="M750" s="146"/>
      <c r="N750" s="146"/>
      <c r="O750" s="146"/>
      <c r="P750" s="146"/>
    </row>
    <row r="751">
      <c r="A751" s="146"/>
      <c r="B751" s="127"/>
      <c r="C751" s="146"/>
      <c r="D751" s="146"/>
      <c r="E751" s="146"/>
      <c r="F751" s="146"/>
      <c r="G751" s="146"/>
      <c r="H751" s="146"/>
      <c r="I751" s="146"/>
      <c r="J751" s="146"/>
      <c r="K751" s="146"/>
      <c r="L751" s="146"/>
      <c r="M751" s="146"/>
      <c r="N751" s="146"/>
      <c r="O751" s="146"/>
      <c r="P751" s="146"/>
    </row>
    <row r="752">
      <c r="A752" s="146"/>
      <c r="B752" s="127"/>
      <c r="C752" s="146"/>
      <c r="D752" s="146"/>
      <c r="E752" s="146"/>
      <c r="F752" s="146"/>
      <c r="G752" s="146"/>
      <c r="H752" s="146"/>
      <c r="I752" s="146"/>
      <c r="J752" s="146"/>
      <c r="K752" s="146"/>
      <c r="L752" s="146"/>
      <c r="M752" s="146"/>
      <c r="N752" s="146"/>
      <c r="O752" s="146"/>
      <c r="P752" s="146"/>
    </row>
    <row r="753">
      <c r="A753" s="146"/>
      <c r="B753" s="127"/>
      <c r="C753" s="146"/>
      <c r="D753" s="146"/>
      <c r="E753" s="146"/>
      <c r="F753" s="146"/>
      <c r="G753" s="146"/>
      <c r="H753" s="146"/>
      <c r="I753" s="146"/>
      <c r="J753" s="146"/>
      <c r="K753" s="146"/>
      <c r="L753" s="146"/>
      <c r="M753" s="146"/>
      <c r="N753" s="146"/>
      <c r="O753" s="146"/>
      <c r="P753" s="146"/>
    </row>
    <row r="754">
      <c r="A754" s="146"/>
      <c r="B754" s="127"/>
      <c r="C754" s="146"/>
      <c r="D754" s="146"/>
      <c r="E754" s="146"/>
      <c r="F754" s="146"/>
      <c r="G754" s="146"/>
      <c r="H754" s="146"/>
      <c r="I754" s="146"/>
      <c r="J754" s="146"/>
      <c r="K754" s="146"/>
      <c r="L754" s="146"/>
      <c r="M754" s="146"/>
      <c r="N754" s="146"/>
      <c r="O754" s="146"/>
      <c r="P754" s="146"/>
    </row>
    <row r="755">
      <c r="A755" s="146"/>
      <c r="B755" s="127"/>
      <c r="C755" s="146"/>
      <c r="D755" s="146"/>
      <c r="E755" s="146"/>
      <c r="F755" s="146"/>
      <c r="G755" s="146"/>
      <c r="H755" s="146"/>
      <c r="I755" s="146"/>
      <c r="J755" s="146"/>
      <c r="K755" s="146"/>
      <c r="L755" s="146"/>
      <c r="M755" s="146"/>
      <c r="N755" s="146"/>
      <c r="O755" s="146"/>
      <c r="P755" s="146"/>
    </row>
    <row r="756">
      <c r="A756" s="146"/>
      <c r="B756" s="127"/>
      <c r="C756" s="146"/>
      <c r="D756" s="146"/>
      <c r="E756" s="146"/>
      <c r="F756" s="146"/>
      <c r="G756" s="146"/>
      <c r="H756" s="146"/>
      <c r="I756" s="146"/>
      <c r="J756" s="146"/>
      <c r="K756" s="146"/>
      <c r="L756" s="146"/>
      <c r="M756" s="146"/>
      <c r="N756" s="146"/>
      <c r="O756" s="146"/>
      <c r="P756" s="146"/>
    </row>
    <row r="757">
      <c r="A757" s="146"/>
      <c r="B757" s="127"/>
      <c r="C757" s="146"/>
      <c r="D757" s="146"/>
      <c r="E757" s="146"/>
      <c r="F757" s="146"/>
      <c r="G757" s="146"/>
      <c r="H757" s="146"/>
      <c r="I757" s="146"/>
      <c r="J757" s="146"/>
      <c r="K757" s="146"/>
      <c r="L757" s="146"/>
      <c r="M757" s="146"/>
      <c r="N757" s="146"/>
      <c r="O757" s="146"/>
      <c r="P757" s="146"/>
    </row>
    <row r="758">
      <c r="A758" s="146"/>
      <c r="B758" s="127"/>
      <c r="C758" s="146"/>
      <c r="D758" s="146"/>
      <c r="E758" s="146"/>
      <c r="F758" s="146"/>
      <c r="G758" s="146"/>
      <c r="H758" s="146"/>
      <c r="I758" s="146"/>
      <c r="J758" s="146"/>
      <c r="K758" s="146"/>
      <c r="L758" s="146"/>
      <c r="M758" s="146"/>
      <c r="N758" s="146"/>
      <c r="O758" s="146"/>
      <c r="P758" s="146"/>
    </row>
    <row r="759">
      <c r="A759" s="146"/>
      <c r="B759" s="127"/>
      <c r="C759" s="146"/>
      <c r="D759" s="146"/>
      <c r="E759" s="146"/>
      <c r="F759" s="146"/>
      <c r="G759" s="146"/>
      <c r="H759" s="146"/>
      <c r="I759" s="146"/>
      <c r="J759" s="146"/>
      <c r="K759" s="146"/>
      <c r="L759" s="146"/>
      <c r="M759" s="146"/>
      <c r="N759" s="146"/>
      <c r="O759" s="146"/>
      <c r="P759" s="146"/>
    </row>
    <row r="760">
      <c r="A760" s="146"/>
      <c r="B760" s="127"/>
      <c r="C760" s="146"/>
      <c r="D760" s="146"/>
      <c r="E760" s="146"/>
      <c r="F760" s="146"/>
      <c r="G760" s="146"/>
      <c r="H760" s="146"/>
      <c r="I760" s="146"/>
      <c r="J760" s="146"/>
      <c r="K760" s="146"/>
      <c r="L760" s="146"/>
      <c r="M760" s="146"/>
      <c r="N760" s="146"/>
      <c r="O760" s="146"/>
      <c r="P760" s="146"/>
    </row>
    <row r="761">
      <c r="A761" s="146"/>
      <c r="B761" s="127"/>
      <c r="C761" s="146"/>
      <c r="D761" s="146"/>
      <c r="E761" s="146"/>
      <c r="F761" s="146"/>
      <c r="G761" s="146"/>
      <c r="H761" s="146"/>
      <c r="I761" s="146"/>
      <c r="J761" s="146"/>
      <c r="K761" s="146"/>
      <c r="L761" s="146"/>
      <c r="M761" s="146"/>
      <c r="N761" s="146"/>
      <c r="O761" s="146"/>
      <c r="P761" s="146"/>
    </row>
    <row r="762">
      <c r="A762" s="146"/>
      <c r="B762" s="127"/>
      <c r="C762" s="146"/>
      <c r="D762" s="146"/>
      <c r="E762" s="146"/>
      <c r="F762" s="146"/>
      <c r="G762" s="146"/>
      <c r="H762" s="146"/>
      <c r="I762" s="146"/>
      <c r="J762" s="146"/>
      <c r="K762" s="146"/>
      <c r="L762" s="146"/>
      <c r="M762" s="146"/>
      <c r="N762" s="146"/>
      <c r="O762" s="146"/>
      <c r="P762" s="146"/>
    </row>
    <row r="763">
      <c r="A763" s="146"/>
      <c r="B763" s="127"/>
      <c r="C763" s="146"/>
      <c r="D763" s="146"/>
      <c r="E763" s="146"/>
      <c r="F763" s="146"/>
      <c r="G763" s="146"/>
      <c r="H763" s="146"/>
      <c r="I763" s="146"/>
      <c r="J763" s="146"/>
      <c r="K763" s="146"/>
      <c r="L763" s="146"/>
      <c r="M763" s="146"/>
      <c r="N763" s="146"/>
      <c r="O763" s="146"/>
      <c r="P763" s="146"/>
    </row>
    <row r="764">
      <c r="A764" s="146"/>
      <c r="B764" s="127"/>
      <c r="C764" s="146"/>
      <c r="D764" s="146"/>
      <c r="E764" s="146"/>
      <c r="F764" s="146"/>
      <c r="G764" s="146"/>
      <c r="H764" s="146"/>
      <c r="I764" s="146"/>
      <c r="J764" s="146"/>
      <c r="K764" s="146"/>
      <c r="L764" s="146"/>
      <c r="M764" s="146"/>
      <c r="N764" s="146"/>
      <c r="O764" s="146"/>
      <c r="P764" s="146"/>
    </row>
    <row r="765">
      <c r="A765" s="146"/>
      <c r="B765" s="127"/>
      <c r="C765" s="146"/>
      <c r="D765" s="146"/>
      <c r="E765" s="146"/>
      <c r="F765" s="146"/>
      <c r="G765" s="146"/>
      <c r="H765" s="146"/>
      <c r="I765" s="146"/>
      <c r="J765" s="146"/>
      <c r="K765" s="146"/>
      <c r="L765" s="146"/>
      <c r="M765" s="146"/>
      <c r="N765" s="146"/>
      <c r="O765" s="146"/>
      <c r="P765" s="146"/>
    </row>
    <row r="766">
      <c r="A766" s="146"/>
      <c r="B766" s="127"/>
      <c r="C766" s="146"/>
      <c r="D766" s="146"/>
      <c r="E766" s="146"/>
      <c r="F766" s="146"/>
      <c r="G766" s="146"/>
      <c r="H766" s="146"/>
      <c r="I766" s="146"/>
      <c r="J766" s="146"/>
      <c r="K766" s="146"/>
      <c r="L766" s="146"/>
      <c r="M766" s="146"/>
      <c r="N766" s="146"/>
      <c r="O766" s="146"/>
      <c r="P766" s="146"/>
    </row>
    <row r="767">
      <c r="A767" s="146"/>
      <c r="B767" s="127"/>
      <c r="C767" s="146"/>
      <c r="D767" s="146"/>
      <c r="E767" s="146"/>
      <c r="F767" s="146"/>
      <c r="G767" s="146"/>
      <c r="H767" s="146"/>
      <c r="I767" s="146"/>
      <c r="J767" s="146"/>
      <c r="K767" s="146"/>
      <c r="L767" s="146"/>
      <c r="M767" s="146"/>
      <c r="N767" s="146"/>
      <c r="O767" s="146"/>
      <c r="P767" s="146"/>
    </row>
    <row r="768">
      <c r="A768" s="146"/>
      <c r="B768" s="127"/>
      <c r="C768" s="146"/>
      <c r="D768" s="146"/>
      <c r="E768" s="146"/>
      <c r="F768" s="146"/>
      <c r="G768" s="146"/>
      <c r="H768" s="146"/>
      <c r="I768" s="146"/>
      <c r="J768" s="146"/>
      <c r="K768" s="146"/>
      <c r="L768" s="146"/>
      <c r="M768" s="146"/>
      <c r="N768" s="146"/>
      <c r="O768" s="146"/>
      <c r="P768" s="146"/>
    </row>
    <row r="769">
      <c r="A769" s="146"/>
      <c r="B769" s="127"/>
      <c r="C769" s="146"/>
      <c r="D769" s="146"/>
      <c r="E769" s="146"/>
      <c r="F769" s="146"/>
      <c r="G769" s="146"/>
      <c r="H769" s="146"/>
      <c r="I769" s="146"/>
      <c r="J769" s="146"/>
      <c r="K769" s="146"/>
      <c r="L769" s="146"/>
      <c r="M769" s="146"/>
      <c r="N769" s="146"/>
      <c r="O769" s="146"/>
      <c r="P769" s="146"/>
    </row>
    <row r="770">
      <c r="A770" s="146"/>
      <c r="B770" s="127"/>
      <c r="C770" s="146"/>
      <c r="D770" s="146"/>
      <c r="E770" s="146"/>
      <c r="F770" s="146"/>
      <c r="G770" s="146"/>
      <c r="H770" s="146"/>
      <c r="I770" s="146"/>
      <c r="J770" s="146"/>
      <c r="K770" s="146"/>
      <c r="L770" s="146"/>
      <c r="M770" s="146"/>
      <c r="N770" s="146"/>
      <c r="O770" s="146"/>
      <c r="P770" s="146"/>
    </row>
    <row r="771">
      <c r="A771" s="146"/>
      <c r="B771" s="127"/>
      <c r="C771" s="146"/>
      <c r="D771" s="146"/>
      <c r="E771" s="146"/>
      <c r="F771" s="146"/>
      <c r="G771" s="146"/>
      <c r="H771" s="146"/>
      <c r="I771" s="146"/>
      <c r="J771" s="146"/>
      <c r="K771" s="146"/>
      <c r="L771" s="146"/>
      <c r="M771" s="146"/>
      <c r="N771" s="146"/>
      <c r="O771" s="146"/>
      <c r="P771" s="146"/>
    </row>
    <row r="772">
      <c r="A772" s="146"/>
      <c r="B772" s="127"/>
      <c r="C772" s="146"/>
      <c r="D772" s="146"/>
      <c r="E772" s="146"/>
      <c r="F772" s="146"/>
      <c r="G772" s="146"/>
      <c r="H772" s="146"/>
      <c r="I772" s="146"/>
      <c r="J772" s="146"/>
      <c r="K772" s="146"/>
      <c r="L772" s="146"/>
      <c r="M772" s="146"/>
      <c r="N772" s="146"/>
      <c r="O772" s="146"/>
      <c r="P772" s="146"/>
    </row>
    <row r="773">
      <c r="A773" s="146"/>
      <c r="B773" s="127"/>
      <c r="C773" s="146"/>
      <c r="D773" s="146"/>
      <c r="E773" s="146"/>
      <c r="F773" s="146"/>
      <c r="G773" s="146"/>
      <c r="H773" s="146"/>
      <c r="I773" s="146"/>
      <c r="J773" s="146"/>
      <c r="K773" s="146"/>
      <c r="L773" s="146"/>
      <c r="M773" s="146"/>
      <c r="N773" s="146"/>
      <c r="O773" s="146"/>
      <c r="P773" s="146"/>
    </row>
    <row r="774">
      <c r="A774" s="146"/>
      <c r="B774" s="127"/>
      <c r="C774" s="146"/>
      <c r="D774" s="146"/>
      <c r="E774" s="146"/>
      <c r="F774" s="146"/>
      <c r="G774" s="146"/>
      <c r="H774" s="146"/>
      <c r="I774" s="146"/>
      <c r="J774" s="146"/>
      <c r="K774" s="146"/>
      <c r="L774" s="146"/>
      <c r="M774" s="146"/>
      <c r="N774" s="146"/>
      <c r="O774" s="146"/>
      <c r="P774" s="146"/>
    </row>
    <row r="775">
      <c r="A775" s="146"/>
      <c r="B775" s="127"/>
      <c r="C775" s="146"/>
      <c r="D775" s="146"/>
      <c r="E775" s="146"/>
      <c r="F775" s="146"/>
      <c r="G775" s="146"/>
      <c r="H775" s="146"/>
      <c r="I775" s="146"/>
      <c r="J775" s="146"/>
      <c r="K775" s="146"/>
      <c r="L775" s="146"/>
      <c r="M775" s="146"/>
      <c r="N775" s="146"/>
      <c r="O775" s="146"/>
      <c r="P775" s="146"/>
    </row>
    <row r="776">
      <c r="A776" s="146"/>
      <c r="B776" s="127"/>
      <c r="C776" s="146"/>
      <c r="D776" s="146"/>
      <c r="E776" s="146"/>
      <c r="F776" s="146"/>
      <c r="G776" s="146"/>
      <c r="H776" s="146"/>
      <c r="I776" s="146"/>
      <c r="J776" s="146"/>
      <c r="K776" s="146"/>
      <c r="L776" s="146"/>
      <c r="M776" s="146"/>
      <c r="N776" s="146"/>
      <c r="O776" s="146"/>
      <c r="P776" s="146"/>
    </row>
    <row r="777">
      <c r="A777" s="146"/>
      <c r="B777" s="127"/>
      <c r="C777" s="146"/>
      <c r="D777" s="146"/>
      <c r="E777" s="146"/>
      <c r="F777" s="146"/>
      <c r="G777" s="146"/>
      <c r="H777" s="146"/>
      <c r="I777" s="146"/>
      <c r="J777" s="146"/>
      <c r="K777" s="146"/>
      <c r="L777" s="146"/>
      <c r="M777" s="146"/>
      <c r="N777" s="146"/>
      <c r="O777" s="146"/>
      <c r="P777" s="146"/>
    </row>
    <row r="778">
      <c r="A778" s="146"/>
      <c r="B778" s="127"/>
      <c r="C778" s="146"/>
      <c r="D778" s="146"/>
      <c r="E778" s="146"/>
      <c r="F778" s="146"/>
      <c r="G778" s="146"/>
      <c r="H778" s="146"/>
      <c r="I778" s="146"/>
      <c r="J778" s="146"/>
      <c r="K778" s="146"/>
      <c r="L778" s="146"/>
      <c r="M778" s="146"/>
      <c r="N778" s="146"/>
      <c r="O778" s="146"/>
      <c r="P778" s="146"/>
    </row>
    <row r="779">
      <c r="A779" s="146"/>
      <c r="B779" s="127"/>
      <c r="C779" s="146"/>
      <c r="D779" s="146"/>
      <c r="E779" s="146"/>
      <c r="F779" s="146"/>
      <c r="G779" s="146"/>
      <c r="H779" s="146"/>
      <c r="I779" s="146"/>
      <c r="J779" s="146"/>
      <c r="K779" s="146"/>
      <c r="L779" s="146"/>
      <c r="M779" s="146"/>
      <c r="N779" s="146"/>
      <c r="O779" s="146"/>
      <c r="P779" s="146"/>
    </row>
    <row r="780">
      <c r="A780" s="146"/>
      <c r="B780" s="127"/>
      <c r="C780" s="146"/>
      <c r="D780" s="146"/>
      <c r="E780" s="146"/>
      <c r="F780" s="146"/>
      <c r="G780" s="146"/>
      <c r="H780" s="146"/>
      <c r="I780" s="146"/>
      <c r="J780" s="146"/>
      <c r="K780" s="146"/>
      <c r="L780" s="146"/>
      <c r="M780" s="146"/>
      <c r="N780" s="146"/>
      <c r="O780" s="146"/>
      <c r="P780" s="146"/>
    </row>
    <row r="781">
      <c r="A781" s="146"/>
      <c r="B781" s="127"/>
      <c r="C781" s="146"/>
      <c r="D781" s="146"/>
      <c r="E781" s="146"/>
      <c r="F781" s="146"/>
      <c r="G781" s="146"/>
      <c r="H781" s="146"/>
      <c r="I781" s="146"/>
      <c r="J781" s="146"/>
      <c r="K781" s="146"/>
      <c r="L781" s="146"/>
      <c r="M781" s="146"/>
      <c r="N781" s="146"/>
      <c r="O781" s="146"/>
      <c r="P781" s="146"/>
    </row>
    <row r="782">
      <c r="A782" s="146"/>
      <c r="B782" s="127"/>
      <c r="C782" s="146"/>
      <c r="D782" s="146"/>
      <c r="E782" s="146"/>
      <c r="F782" s="146"/>
      <c r="G782" s="146"/>
      <c r="H782" s="146"/>
      <c r="I782" s="146"/>
      <c r="J782" s="146"/>
      <c r="K782" s="146"/>
      <c r="L782" s="146"/>
      <c r="M782" s="146"/>
      <c r="N782" s="146"/>
      <c r="O782" s="146"/>
      <c r="P782" s="146"/>
    </row>
    <row r="783">
      <c r="A783" s="146"/>
      <c r="B783" s="127"/>
      <c r="C783" s="146"/>
      <c r="D783" s="146"/>
      <c r="E783" s="146"/>
      <c r="F783" s="146"/>
      <c r="G783" s="146"/>
      <c r="H783" s="146"/>
      <c r="I783" s="146"/>
      <c r="J783" s="146"/>
      <c r="K783" s="146"/>
      <c r="L783" s="146"/>
      <c r="M783" s="146"/>
      <c r="N783" s="146"/>
      <c r="O783" s="146"/>
      <c r="P783" s="146"/>
    </row>
    <row r="784">
      <c r="A784" s="146"/>
      <c r="B784" s="127"/>
      <c r="C784" s="146"/>
      <c r="D784" s="146"/>
      <c r="E784" s="146"/>
      <c r="F784" s="146"/>
      <c r="G784" s="146"/>
      <c r="H784" s="146"/>
      <c r="I784" s="146"/>
      <c r="J784" s="146"/>
      <c r="K784" s="146"/>
      <c r="L784" s="146"/>
      <c r="M784" s="146"/>
      <c r="N784" s="146"/>
      <c r="O784" s="146"/>
      <c r="P784" s="146"/>
    </row>
    <row r="785">
      <c r="A785" s="146"/>
      <c r="B785" s="127"/>
      <c r="C785" s="146"/>
      <c r="D785" s="146"/>
      <c r="E785" s="146"/>
      <c r="F785" s="146"/>
      <c r="G785" s="146"/>
      <c r="H785" s="146"/>
      <c r="I785" s="146"/>
      <c r="J785" s="146"/>
      <c r="K785" s="146"/>
      <c r="L785" s="146"/>
      <c r="M785" s="146"/>
      <c r="N785" s="146"/>
      <c r="O785" s="146"/>
      <c r="P785" s="146"/>
    </row>
    <row r="786">
      <c r="A786" s="146"/>
      <c r="B786" s="127"/>
      <c r="C786" s="146"/>
      <c r="D786" s="146"/>
      <c r="E786" s="146"/>
      <c r="F786" s="146"/>
      <c r="G786" s="146"/>
      <c r="H786" s="146"/>
      <c r="I786" s="146"/>
      <c r="J786" s="146"/>
      <c r="K786" s="146"/>
      <c r="L786" s="146"/>
      <c r="M786" s="146"/>
      <c r="N786" s="146"/>
      <c r="O786" s="146"/>
      <c r="P786" s="146"/>
    </row>
    <row r="787">
      <c r="A787" s="146"/>
      <c r="B787" s="127"/>
      <c r="C787" s="146"/>
      <c r="D787" s="146"/>
      <c r="E787" s="146"/>
      <c r="F787" s="146"/>
      <c r="G787" s="146"/>
      <c r="H787" s="146"/>
      <c r="I787" s="146"/>
      <c r="J787" s="146"/>
      <c r="K787" s="146"/>
      <c r="L787" s="146"/>
      <c r="M787" s="146"/>
      <c r="N787" s="146"/>
      <c r="O787" s="146"/>
      <c r="P787" s="146"/>
    </row>
    <row r="788">
      <c r="A788" s="146"/>
      <c r="B788" s="127"/>
      <c r="C788" s="146"/>
      <c r="D788" s="146"/>
      <c r="E788" s="146"/>
      <c r="F788" s="146"/>
      <c r="G788" s="146"/>
      <c r="H788" s="146"/>
      <c r="I788" s="146"/>
      <c r="J788" s="146"/>
      <c r="K788" s="146"/>
      <c r="L788" s="146"/>
      <c r="M788" s="146"/>
      <c r="N788" s="146"/>
      <c r="O788" s="146"/>
      <c r="P788" s="146"/>
    </row>
    <row r="789">
      <c r="A789" s="146"/>
      <c r="B789" s="127"/>
      <c r="C789" s="146"/>
      <c r="D789" s="146"/>
      <c r="E789" s="146"/>
      <c r="F789" s="146"/>
      <c r="G789" s="146"/>
      <c r="H789" s="146"/>
      <c r="I789" s="146"/>
      <c r="J789" s="146"/>
      <c r="K789" s="146"/>
      <c r="L789" s="146"/>
      <c r="M789" s="146"/>
      <c r="N789" s="146"/>
      <c r="O789" s="146"/>
      <c r="P789" s="146"/>
    </row>
    <row r="790">
      <c r="A790" s="146"/>
      <c r="B790" s="127"/>
      <c r="C790" s="146"/>
      <c r="D790" s="146"/>
      <c r="E790" s="146"/>
      <c r="F790" s="146"/>
      <c r="G790" s="146"/>
      <c r="H790" s="146"/>
      <c r="I790" s="146"/>
      <c r="J790" s="146"/>
      <c r="K790" s="146"/>
      <c r="L790" s="146"/>
      <c r="M790" s="146"/>
      <c r="N790" s="146"/>
      <c r="O790" s="146"/>
      <c r="P790" s="146"/>
    </row>
    <row r="791">
      <c r="A791" s="146"/>
      <c r="B791" s="127"/>
      <c r="C791" s="146"/>
      <c r="D791" s="146"/>
      <c r="E791" s="146"/>
      <c r="F791" s="146"/>
      <c r="G791" s="146"/>
      <c r="H791" s="146"/>
      <c r="I791" s="146"/>
      <c r="J791" s="146"/>
      <c r="K791" s="146"/>
      <c r="L791" s="146"/>
      <c r="M791" s="146"/>
      <c r="N791" s="146"/>
      <c r="O791" s="146"/>
      <c r="P791" s="146"/>
    </row>
    <row r="792">
      <c r="A792" s="146"/>
      <c r="B792" s="127"/>
      <c r="C792" s="146"/>
      <c r="D792" s="146"/>
      <c r="E792" s="146"/>
      <c r="F792" s="146"/>
      <c r="G792" s="146"/>
      <c r="H792" s="146"/>
      <c r="I792" s="146"/>
      <c r="J792" s="146"/>
      <c r="K792" s="146"/>
      <c r="L792" s="146"/>
      <c r="M792" s="146"/>
      <c r="N792" s="146"/>
      <c r="O792" s="146"/>
      <c r="P792" s="146"/>
    </row>
    <row r="793">
      <c r="A793" s="146"/>
      <c r="B793" s="127"/>
      <c r="C793" s="146"/>
      <c r="D793" s="146"/>
      <c r="E793" s="146"/>
      <c r="F793" s="146"/>
      <c r="G793" s="146"/>
      <c r="H793" s="146"/>
      <c r="I793" s="146"/>
      <c r="J793" s="146"/>
      <c r="K793" s="146"/>
      <c r="L793" s="146"/>
      <c r="M793" s="146"/>
      <c r="N793" s="146"/>
      <c r="O793" s="146"/>
      <c r="P793" s="146"/>
    </row>
    <row r="794">
      <c r="A794" s="146"/>
      <c r="B794" s="127"/>
      <c r="C794" s="146"/>
      <c r="D794" s="146"/>
      <c r="E794" s="146"/>
      <c r="F794" s="146"/>
      <c r="G794" s="146"/>
      <c r="H794" s="146"/>
      <c r="I794" s="146"/>
      <c r="J794" s="146"/>
      <c r="K794" s="146"/>
      <c r="L794" s="146"/>
      <c r="M794" s="146"/>
      <c r="N794" s="146"/>
      <c r="O794" s="146"/>
      <c r="P794" s="146"/>
    </row>
    <row r="795">
      <c r="A795" s="146"/>
      <c r="B795" s="127"/>
      <c r="C795" s="146"/>
      <c r="D795" s="146"/>
      <c r="E795" s="146"/>
      <c r="F795" s="146"/>
      <c r="G795" s="146"/>
      <c r="H795" s="146"/>
      <c r="I795" s="146"/>
      <c r="J795" s="146"/>
      <c r="K795" s="146"/>
      <c r="L795" s="146"/>
      <c r="M795" s="146"/>
      <c r="N795" s="146"/>
      <c r="O795" s="146"/>
      <c r="P795" s="146"/>
    </row>
    <row r="796">
      <c r="A796" s="146"/>
      <c r="B796" s="127"/>
      <c r="C796" s="146"/>
      <c r="D796" s="146"/>
      <c r="E796" s="146"/>
      <c r="F796" s="146"/>
      <c r="G796" s="146"/>
      <c r="H796" s="146"/>
      <c r="I796" s="146"/>
      <c r="J796" s="146"/>
      <c r="K796" s="146"/>
      <c r="L796" s="146"/>
      <c r="M796" s="146"/>
      <c r="N796" s="146"/>
      <c r="O796" s="146"/>
      <c r="P796" s="146"/>
    </row>
    <row r="797">
      <c r="A797" s="146"/>
      <c r="B797" s="127"/>
      <c r="C797" s="146"/>
      <c r="D797" s="146"/>
      <c r="E797" s="146"/>
      <c r="F797" s="146"/>
      <c r="G797" s="146"/>
      <c r="H797" s="146"/>
      <c r="I797" s="146"/>
      <c r="J797" s="146"/>
      <c r="K797" s="146"/>
      <c r="L797" s="146"/>
      <c r="M797" s="146"/>
      <c r="N797" s="146"/>
      <c r="O797" s="146"/>
      <c r="P797" s="146"/>
    </row>
    <row r="798">
      <c r="A798" s="146"/>
      <c r="B798" s="127"/>
      <c r="C798" s="146"/>
      <c r="D798" s="146"/>
      <c r="E798" s="146"/>
      <c r="F798" s="146"/>
      <c r="G798" s="146"/>
      <c r="H798" s="146"/>
      <c r="I798" s="146"/>
      <c r="J798" s="146"/>
      <c r="K798" s="146"/>
      <c r="L798" s="146"/>
      <c r="M798" s="146"/>
      <c r="N798" s="146"/>
      <c r="O798" s="146"/>
      <c r="P798" s="146"/>
    </row>
    <row r="799">
      <c r="A799" s="146"/>
      <c r="B799" s="127"/>
      <c r="C799" s="146"/>
      <c r="D799" s="146"/>
      <c r="E799" s="146"/>
      <c r="F799" s="146"/>
      <c r="G799" s="146"/>
      <c r="H799" s="146"/>
      <c r="I799" s="146"/>
      <c r="J799" s="146"/>
      <c r="K799" s="146"/>
      <c r="L799" s="146"/>
      <c r="M799" s="146"/>
      <c r="N799" s="146"/>
      <c r="O799" s="146"/>
      <c r="P799" s="146"/>
    </row>
    <row r="800">
      <c r="A800" s="146"/>
      <c r="B800" s="127"/>
      <c r="C800" s="146"/>
      <c r="D800" s="146"/>
      <c r="E800" s="146"/>
      <c r="F800" s="146"/>
      <c r="G800" s="146"/>
      <c r="H800" s="146"/>
      <c r="I800" s="146"/>
      <c r="J800" s="146"/>
      <c r="K800" s="146"/>
      <c r="L800" s="146"/>
      <c r="M800" s="146"/>
      <c r="N800" s="146"/>
      <c r="O800" s="146"/>
      <c r="P800" s="146"/>
    </row>
    <row r="801">
      <c r="A801" s="146"/>
      <c r="B801" s="127"/>
      <c r="C801" s="146"/>
      <c r="D801" s="146"/>
      <c r="E801" s="146"/>
      <c r="F801" s="146"/>
      <c r="G801" s="146"/>
      <c r="H801" s="146"/>
      <c r="I801" s="146"/>
      <c r="J801" s="146"/>
      <c r="K801" s="146"/>
      <c r="L801" s="146"/>
      <c r="M801" s="146"/>
      <c r="N801" s="146"/>
      <c r="O801" s="146"/>
      <c r="P801" s="146"/>
    </row>
    <row r="802">
      <c r="A802" s="146"/>
      <c r="B802" s="127"/>
      <c r="C802" s="146"/>
      <c r="D802" s="146"/>
      <c r="E802" s="146"/>
      <c r="F802" s="146"/>
      <c r="G802" s="146"/>
      <c r="H802" s="146"/>
      <c r="I802" s="146"/>
      <c r="J802" s="146"/>
      <c r="K802" s="146"/>
      <c r="L802" s="146"/>
      <c r="M802" s="146"/>
      <c r="N802" s="146"/>
      <c r="O802" s="146"/>
      <c r="P802" s="146"/>
    </row>
    <row r="803">
      <c r="A803" s="146"/>
      <c r="B803" s="127"/>
      <c r="C803" s="146"/>
      <c r="D803" s="146"/>
      <c r="E803" s="146"/>
      <c r="F803" s="146"/>
      <c r="G803" s="146"/>
      <c r="H803" s="146"/>
      <c r="I803" s="146"/>
      <c r="J803" s="146"/>
      <c r="K803" s="146"/>
      <c r="L803" s="146"/>
      <c r="M803" s="146"/>
      <c r="N803" s="146"/>
      <c r="O803" s="146"/>
      <c r="P803" s="146"/>
    </row>
    <row r="804">
      <c r="A804" s="146"/>
      <c r="B804" s="127"/>
      <c r="C804" s="146"/>
      <c r="D804" s="146"/>
      <c r="E804" s="146"/>
      <c r="F804" s="146"/>
      <c r="G804" s="146"/>
      <c r="H804" s="146"/>
      <c r="I804" s="146"/>
      <c r="J804" s="146"/>
      <c r="K804" s="146"/>
      <c r="L804" s="146"/>
      <c r="M804" s="146"/>
      <c r="N804" s="146"/>
      <c r="O804" s="146"/>
      <c r="P804" s="146"/>
    </row>
    <row r="805">
      <c r="A805" s="146"/>
      <c r="B805" s="127"/>
      <c r="C805" s="146"/>
      <c r="D805" s="146"/>
      <c r="E805" s="146"/>
      <c r="F805" s="146"/>
      <c r="G805" s="146"/>
      <c r="H805" s="146"/>
      <c r="I805" s="146"/>
      <c r="J805" s="146"/>
      <c r="K805" s="146"/>
      <c r="L805" s="146"/>
      <c r="M805" s="146"/>
      <c r="N805" s="146"/>
      <c r="O805" s="146"/>
      <c r="P805" s="146"/>
    </row>
    <row r="806">
      <c r="A806" s="146"/>
      <c r="B806" s="127"/>
      <c r="C806" s="146"/>
      <c r="D806" s="146"/>
      <c r="E806" s="146"/>
      <c r="F806" s="146"/>
      <c r="G806" s="146"/>
      <c r="H806" s="146"/>
      <c r="I806" s="146"/>
      <c r="J806" s="146"/>
      <c r="K806" s="146"/>
      <c r="L806" s="146"/>
      <c r="M806" s="146"/>
      <c r="N806" s="146"/>
      <c r="O806" s="146"/>
      <c r="P806" s="146"/>
    </row>
    <row r="807">
      <c r="A807" s="146"/>
      <c r="B807" s="127"/>
      <c r="C807" s="146"/>
      <c r="D807" s="146"/>
      <c r="E807" s="146"/>
      <c r="F807" s="146"/>
      <c r="G807" s="146"/>
      <c r="H807" s="146"/>
      <c r="I807" s="146"/>
      <c r="J807" s="146"/>
      <c r="K807" s="146"/>
      <c r="L807" s="146"/>
      <c r="M807" s="146"/>
      <c r="N807" s="146"/>
      <c r="O807" s="146"/>
      <c r="P807" s="146"/>
    </row>
    <row r="808">
      <c r="A808" s="146"/>
      <c r="B808" s="127"/>
      <c r="C808" s="146"/>
      <c r="D808" s="146"/>
      <c r="E808" s="146"/>
      <c r="F808" s="146"/>
      <c r="G808" s="146"/>
      <c r="H808" s="146"/>
      <c r="I808" s="146"/>
      <c r="J808" s="146"/>
      <c r="K808" s="146"/>
      <c r="L808" s="146"/>
      <c r="M808" s="146"/>
      <c r="N808" s="146"/>
      <c r="O808" s="146"/>
      <c r="P808" s="146"/>
    </row>
    <row r="809">
      <c r="A809" s="146"/>
      <c r="B809" s="127"/>
      <c r="C809" s="146"/>
      <c r="D809" s="146"/>
      <c r="E809" s="146"/>
      <c r="F809" s="146"/>
      <c r="G809" s="146"/>
      <c r="H809" s="146"/>
      <c r="I809" s="146"/>
      <c r="J809" s="146"/>
      <c r="K809" s="146"/>
      <c r="L809" s="146"/>
      <c r="M809" s="146"/>
      <c r="N809" s="146"/>
      <c r="O809" s="146"/>
      <c r="P809" s="146"/>
    </row>
    <row r="810">
      <c r="A810" s="146"/>
      <c r="B810" s="127"/>
      <c r="C810" s="146"/>
      <c r="D810" s="146"/>
      <c r="E810" s="146"/>
      <c r="F810" s="146"/>
      <c r="G810" s="146"/>
      <c r="H810" s="146"/>
      <c r="I810" s="146"/>
      <c r="J810" s="146"/>
      <c r="K810" s="146"/>
      <c r="L810" s="146"/>
      <c r="M810" s="146"/>
      <c r="N810" s="146"/>
      <c r="O810" s="146"/>
      <c r="P810" s="146"/>
    </row>
    <row r="811">
      <c r="A811" s="146"/>
      <c r="B811" s="127"/>
      <c r="C811" s="146"/>
      <c r="D811" s="146"/>
      <c r="E811" s="146"/>
      <c r="F811" s="146"/>
      <c r="G811" s="146"/>
      <c r="H811" s="146"/>
      <c r="I811" s="146"/>
      <c r="J811" s="146"/>
      <c r="K811" s="146"/>
      <c r="L811" s="146"/>
      <c r="M811" s="146"/>
      <c r="N811" s="146"/>
      <c r="O811" s="146"/>
      <c r="P811" s="146"/>
    </row>
    <row r="812">
      <c r="A812" s="146"/>
      <c r="B812" s="127"/>
      <c r="C812" s="146"/>
      <c r="D812" s="146"/>
      <c r="E812" s="146"/>
      <c r="F812" s="146"/>
      <c r="G812" s="146"/>
      <c r="H812" s="146"/>
      <c r="I812" s="146"/>
      <c r="J812" s="146"/>
      <c r="K812" s="146"/>
      <c r="L812" s="146"/>
      <c r="M812" s="146"/>
      <c r="N812" s="146"/>
      <c r="O812" s="146"/>
      <c r="P812" s="146"/>
    </row>
    <row r="813">
      <c r="A813" s="146"/>
      <c r="B813" s="127"/>
      <c r="C813" s="146"/>
      <c r="D813" s="146"/>
      <c r="E813" s="146"/>
      <c r="F813" s="146"/>
      <c r="G813" s="146"/>
      <c r="H813" s="146"/>
      <c r="I813" s="146"/>
      <c r="J813" s="146"/>
      <c r="K813" s="146"/>
      <c r="L813" s="146"/>
      <c r="M813" s="146"/>
      <c r="N813" s="146"/>
      <c r="O813" s="146"/>
      <c r="P813" s="146"/>
    </row>
    <row r="814">
      <c r="A814" s="146"/>
      <c r="B814" s="127"/>
      <c r="C814" s="146"/>
      <c r="D814" s="146"/>
      <c r="E814" s="146"/>
      <c r="F814" s="146"/>
      <c r="G814" s="146"/>
      <c r="H814" s="146"/>
      <c r="I814" s="146"/>
      <c r="J814" s="146"/>
      <c r="K814" s="146"/>
      <c r="L814" s="146"/>
      <c r="M814" s="146"/>
      <c r="N814" s="146"/>
      <c r="O814" s="146"/>
      <c r="P814" s="146"/>
    </row>
    <row r="815">
      <c r="A815" s="146"/>
      <c r="B815" s="127"/>
      <c r="C815" s="146"/>
      <c r="D815" s="146"/>
      <c r="E815" s="146"/>
      <c r="F815" s="146"/>
      <c r="G815" s="146"/>
      <c r="H815" s="146"/>
      <c r="I815" s="146"/>
      <c r="J815" s="146"/>
      <c r="K815" s="146"/>
      <c r="L815" s="146"/>
      <c r="M815" s="146"/>
      <c r="N815" s="146"/>
      <c r="O815" s="146"/>
      <c r="P815" s="146"/>
    </row>
    <row r="816">
      <c r="A816" s="146"/>
      <c r="B816" s="127"/>
      <c r="C816" s="146"/>
      <c r="D816" s="146"/>
      <c r="E816" s="146"/>
      <c r="F816" s="146"/>
      <c r="G816" s="146"/>
      <c r="H816" s="146"/>
      <c r="I816" s="146"/>
      <c r="J816" s="146"/>
      <c r="K816" s="146"/>
      <c r="L816" s="146"/>
      <c r="M816" s="146"/>
      <c r="N816" s="146"/>
      <c r="O816" s="146"/>
      <c r="P816" s="146"/>
    </row>
    <row r="817">
      <c r="A817" s="146"/>
      <c r="B817" s="127"/>
      <c r="C817" s="146"/>
      <c r="D817" s="146"/>
      <c r="E817" s="146"/>
      <c r="F817" s="146"/>
      <c r="G817" s="146"/>
      <c r="H817" s="146"/>
      <c r="I817" s="146"/>
      <c r="J817" s="146"/>
      <c r="K817" s="146"/>
      <c r="L817" s="146"/>
      <c r="M817" s="146"/>
      <c r="N817" s="146"/>
      <c r="O817" s="146"/>
      <c r="P817" s="146"/>
    </row>
    <row r="818">
      <c r="A818" s="146"/>
      <c r="B818" s="127"/>
      <c r="C818" s="146"/>
      <c r="D818" s="146"/>
      <c r="E818" s="146"/>
      <c r="F818" s="146"/>
      <c r="G818" s="146"/>
      <c r="H818" s="146"/>
      <c r="I818" s="146"/>
      <c r="J818" s="146"/>
      <c r="K818" s="146"/>
      <c r="L818" s="146"/>
      <c r="M818" s="146"/>
      <c r="N818" s="146"/>
      <c r="O818" s="146"/>
      <c r="P818" s="146"/>
    </row>
    <row r="819">
      <c r="A819" s="146"/>
      <c r="B819" s="127"/>
      <c r="C819" s="146"/>
      <c r="D819" s="146"/>
      <c r="E819" s="146"/>
      <c r="F819" s="146"/>
      <c r="G819" s="146"/>
      <c r="H819" s="146"/>
      <c r="I819" s="146"/>
      <c r="J819" s="146"/>
      <c r="K819" s="146"/>
      <c r="L819" s="146"/>
      <c r="M819" s="146"/>
      <c r="N819" s="146"/>
      <c r="O819" s="146"/>
      <c r="P819" s="146"/>
    </row>
    <row r="820">
      <c r="A820" s="146"/>
      <c r="B820" s="127"/>
      <c r="C820" s="146"/>
      <c r="D820" s="146"/>
      <c r="E820" s="146"/>
      <c r="F820" s="146"/>
      <c r="G820" s="146"/>
      <c r="H820" s="146"/>
      <c r="I820" s="146"/>
      <c r="J820" s="146"/>
      <c r="K820" s="146"/>
      <c r="L820" s="146"/>
      <c r="M820" s="146"/>
      <c r="N820" s="146"/>
      <c r="O820" s="146"/>
      <c r="P820" s="146"/>
    </row>
    <row r="821">
      <c r="A821" s="146"/>
      <c r="B821" s="127"/>
      <c r="C821" s="146"/>
      <c r="D821" s="146"/>
      <c r="E821" s="146"/>
      <c r="F821" s="146"/>
      <c r="G821" s="146"/>
      <c r="H821" s="146"/>
      <c r="I821" s="146"/>
      <c r="J821" s="146"/>
      <c r="K821" s="146"/>
      <c r="L821" s="146"/>
      <c r="M821" s="146"/>
      <c r="N821" s="146"/>
      <c r="O821" s="146"/>
      <c r="P821" s="146"/>
    </row>
    <row r="822">
      <c r="A822" s="146"/>
      <c r="B822" s="127"/>
      <c r="C822" s="146"/>
      <c r="D822" s="146"/>
      <c r="E822" s="146"/>
      <c r="F822" s="146"/>
      <c r="G822" s="146"/>
      <c r="H822" s="146"/>
      <c r="I822" s="146"/>
      <c r="J822" s="146"/>
      <c r="K822" s="146"/>
      <c r="L822" s="146"/>
      <c r="M822" s="146"/>
      <c r="N822" s="146"/>
      <c r="O822" s="146"/>
      <c r="P822" s="146"/>
    </row>
    <row r="823">
      <c r="A823" s="146"/>
      <c r="B823" s="127"/>
      <c r="C823" s="146"/>
      <c r="D823" s="146"/>
      <c r="E823" s="146"/>
      <c r="F823" s="146"/>
      <c r="G823" s="146"/>
      <c r="H823" s="146"/>
      <c r="I823" s="146"/>
      <c r="J823" s="146"/>
      <c r="K823" s="146"/>
      <c r="L823" s="146"/>
      <c r="M823" s="146"/>
      <c r="N823" s="146"/>
      <c r="O823" s="146"/>
      <c r="P823" s="146"/>
    </row>
    <row r="824">
      <c r="A824" s="146"/>
      <c r="B824" s="127"/>
      <c r="C824" s="146"/>
      <c r="D824" s="146"/>
      <c r="E824" s="146"/>
      <c r="F824" s="146"/>
      <c r="G824" s="146"/>
      <c r="H824" s="146"/>
      <c r="I824" s="146"/>
      <c r="J824" s="146"/>
      <c r="K824" s="146"/>
      <c r="L824" s="146"/>
      <c r="M824" s="146"/>
      <c r="N824" s="146"/>
      <c r="O824" s="146"/>
      <c r="P824" s="146"/>
    </row>
    <row r="825">
      <c r="A825" s="146"/>
      <c r="B825" s="127"/>
      <c r="C825" s="146"/>
      <c r="D825" s="146"/>
      <c r="E825" s="146"/>
      <c r="F825" s="146"/>
      <c r="G825" s="146"/>
      <c r="H825" s="146"/>
      <c r="I825" s="146"/>
      <c r="J825" s="146"/>
      <c r="K825" s="146"/>
      <c r="L825" s="146"/>
      <c r="M825" s="146"/>
      <c r="N825" s="146"/>
      <c r="O825" s="146"/>
      <c r="P825" s="146"/>
    </row>
    <row r="826">
      <c r="A826" s="146"/>
      <c r="B826" s="127"/>
      <c r="C826" s="146"/>
      <c r="D826" s="146"/>
      <c r="E826" s="146"/>
      <c r="F826" s="146"/>
      <c r="G826" s="146"/>
      <c r="H826" s="146"/>
      <c r="I826" s="146"/>
      <c r="J826" s="146"/>
      <c r="K826" s="146"/>
      <c r="L826" s="146"/>
      <c r="M826" s="146"/>
      <c r="N826" s="146"/>
      <c r="O826" s="146"/>
      <c r="P826" s="146"/>
    </row>
    <row r="827">
      <c r="A827" s="146"/>
      <c r="B827" s="127"/>
      <c r="C827" s="146"/>
      <c r="D827" s="146"/>
      <c r="E827" s="146"/>
      <c r="F827" s="146"/>
      <c r="G827" s="146"/>
      <c r="H827" s="146"/>
      <c r="I827" s="146"/>
      <c r="J827" s="146"/>
      <c r="K827" s="146"/>
      <c r="L827" s="146"/>
      <c r="M827" s="146"/>
      <c r="N827" s="146"/>
      <c r="O827" s="146"/>
      <c r="P827" s="146"/>
    </row>
    <row r="828">
      <c r="A828" s="146"/>
      <c r="B828" s="127"/>
      <c r="C828" s="146"/>
      <c r="D828" s="146"/>
      <c r="E828" s="146"/>
      <c r="F828" s="146"/>
      <c r="G828" s="146"/>
      <c r="H828" s="146"/>
      <c r="I828" s="146"/>
      <c r="J828" s="146"/>
      <c r="K828" s="146"/>
      <c r="L828" s="146"/>
      <c r="M828" s="146"/>
      <c r="N828" s="146"/>
      <c r="O828" s="146"/>
      <c r="P828" s="146"/>
    </row>
    <row r="829">
      <c r="A829" s="146"/>
      <c r="B829" s="127"/>
      <c r="C829" s="146"/>
      <c r="D829" s="146"/>
      <c r="E829" s="146"/>
      <c r="F829" s="146"/>
      <c r="G829" s="146"/>
      <c r="H829" s="146"/>
      <c r="I829" s="146"/>
      <c r="J829" s="146"/>
      <c r="K829" s="146"/>
      <c r="L829" s="146"/>
      <c r="M829" s="146"/>
      <c r="N829" s="146"/>
      <c r="O829" s="146"/>
      <c r="P829" s="146"/>
    </row>
    <row r="830">
      <c r="A830" s="146"/>
      <c r="B830" s="127"/>
      <c r="C830" s="146"/>
      <c r="D830" s="146"/>
      <c r="E830" s="146"/>
      <c r="F830" s="146"/>
      <c r="G830" s="146"/>
      <c r="H830" s="146"/>
      <c r="I830" s="146"/>
      <c r="J830" s="146"/>
      <c r="K830" s="146"/>
      <c r="L830" s="146"/>
      <c r="M830" s="146"/>
      <c r="N830" s="146"/>
      <c r="O830" s="146"/>
      <c r="P830" s="146"/>
    </row>
    <row r="831">
      <c r="A831" s="146"/>
      <c r="B831" s="127"/>
      <c r="C831" s="146"/>
      <c r="D831" s="146"/>
      <c r="E831" s="146"/>
      <c r="F831" s="146"/>
      <c r="G831" s="146"/>
      <c r="H831" s="146"/>
      <c r="I831" s="146"/>
      <c r="J831" s="146"/>
      <c r="K831" s="146"/>
      <c r="L831" s="146"/>
      <c r="M831" s="146"/>
      <c r="N831" s="146"/>
      <c r="O831" s="146"/>
      <c r="P831" s="146"/>
    </row>
    <row r="832">
      <c r="A832" s="146"/>
      <c r="B832" s="127"/>
      <c r="C832" s="146"/>
      <c r="D832" s="146"/>
      <c r="E832" s="146"/>
      <c r="F832" s="146"/>
      <c r="G832" s="146"/>
      <c r="H832" s="146"/>
      <c r="I832" s="146"/>
      <c r="J832" s="146"/>
      <c r="K832" s="146"/>
      <c r="L832" s="146"/>
      <c r="M832" s="146"/>
      <c r="N832" s="146"/>
      <c r="O832" s="146"/>
      <c r="P832" s="146"/>
    </row>
    <row r="833">
      <c r="A833" s="146"/>
      <c r="B833" s="127"/>
      <c r="C833" s="146"/>
      <c r="D833" s="146"/>
      <c r="E833" s="146"/>
      <c r="F833" s="146"/>
      <c r="G833" s="146"/>
      <c r="H833" s="146"/>
      <c r="I833" s="146"/>
      <c r="J833" s="146"/>
      <c r="K833" s="146"/>
      <c r="L833" s="146"/>
      <c r="M833" s="146"/>
      <c r="N833" s="146"/>
      <c r="O833" s="146"/>
      <c r="P833" s="146"/>
    </row>
    <row r="834">
      <c r="A834" s="146"/>
      <c r="B834" s="127"/>
      <c r="C834" s="146"/>
      <c r="D834" s="146"/>
      <c r="E834" s="146"/>
      <c r="F834" s="146"/>
      <c r="G834" s="146"/>
      <c r="H834" s="146"/>
      <c r="I834" s="146"/>
      <c r="J834" s="146"/>
      <c r="K834" s="146"/>
      <c r="L834" s="146"/>
      <c r="M834" s="146"/>
      <c r="N834" s="146"/>
      <c r="O834" s="146"/>
      <c r="P834" s="146"/>
    </row>
    <row r="835">
      <c r="A835" s="146"/>
      <c r="B835" s="127"/>
      <c r="C835" s="146"/>
      <c r="D835" s="146"/>
      <c r="E835" s="146"/>
      <c r="F835" s="146"/>
      <c r="G835" s="146"/>
      <c r="H835" s="146"/>
      <c r="I835" s="146"/>
      <c r="J835" s="146"/>
      <c r="K835" s="146"/>
      <c r="L835" s="146"/>
      <c r="M835" s="146"/>
      <c r="N835" s="146"/>
      <c r="O835" s="146"/>
      <c r="P835" s="146"/>
    </row>
    <row r="836">
      <c r="A836" s="146"/>
      <c r="B836" s="127"/>
      <c r="C836" s="146"/>
      <c r="D836" s="146"/>
      <c r="E836" s="146"/>
      <c r="F836" s="146"/>
      <c r="G836" s="146"/>
      <c r="H836" s="146"/>
      <c r="I836" s="146"/>
      <c r="J836" s="146"/>
      <c r="K836" s="146"/>
      <c r="L836" s="146"/>
      <c r="M836" s="146"/>
      <c r="N836" s="146"/>
      <c r="O836" s="146"/>
      <c r="P836" s="146"/>
    </row>
    <row r="837">
      <c r="A837" s="146"/>
      <c r="B837" s="127"/>
      <c r="C837" s="146"/>
      <c r="D837" s="146"/>
      <c r="E837" s="146"/>
      <c r="F837" s="146"/>
      <c r="G837" s="146"/>
      <c r="H837" s="146"/>
      <c r="I837" s="146"/>
      <c r="J837" s="146"/>
      <c r="K837" s="146"/>
      <c r="L837" s="146"/>
      <c r="M837" s="146"/>
      <c r="N837" s="146"/>
      <c r="O837" s="146"/>
      <c r="P837" s="146"/>
    </row>
    <row r="838">
      <c r="A838" s="146"/>
      <c r="B838" s="127"/>
      <c r="C838" s="146"/>
      <c r="D838" s="146"/>
      <c r="E838" s="146"/>
      <c r="F838" s="146"/>
      <c r="G838" s="146"/>
      <c r="H838" s="146"/>
      <c r="I838" s="146"/>
      <c r="J838" s="146"/>
      <c r="K838" s="146"/>
      <c r="L838" s="146"/>
      <c r="M838" s="146"/>
      <c r="N838" s="146"/>
      <c r="O838" s="146"/>
      <c r="P838" s="146"/>
    </row>
    <row r="839">
      <c r="A839" s="146"/>
      <c r="B839" s="127"/>
      <c r="C839" s="146"/>
      <c r="D839" s="146"/>
      <c r="E839" s="146"/>
      <c r="F839" s="146"/>
      <c r="G839" s="146"/>
      <c r="H839" s="146"/>
      <c r="I839" s="146"/>
      <c r="J839" s="146"/>
      <c r="K839" s="146"/>
      <c r="L839" s="146"/>
      <c r="M839" s="146"/>
      <c r="N839" s="146"/>
      <c r="O839" s="146"/>
      <c r="P839" s="146"/>
    </row>
    <row r="840">
      <c r="A840" s="146"/>
      <c r="B840" s="127"/>
      <c r="C840" s="146"/>
      <c r="D840" s="146"/>
      <c r="E840" s="146"/>
      <c r="F840" s="146"/>
      <c r="G840" s="146"/>
      <c r="H840" s="146"/>
      <c r="I840" s="146"/>
      <c r="J840" s="146"/>
      <c r="K840" s="146"/>
      <c r="L840" s="146"/>
      <c r="M840" s="146"/>
      <c r="N840" s="146"/>
      <c r="O840" s="146"/>
      <c r="P840" s="146"/>
    </row>
    <row r="841">
      <c r="A841" s="146"/>
      <c r="B841" s="127"/>
      <c r="C841" s="146"/>
      <c r="D841" s="146"/>
      <c r="E841" s="146"/>
      <c r="F841" s="146"/>
      <c r="G841" s="146"/>
      <c r="H841" s="146"/>
      <c r="I841" s="146"/>
      <c r="J841" s="146"/>
      <c r="K841" s="146"/>
      <c r="L841" s="146"/>
      <c r="M841" s="146"/>
      <c r="N841" s="146"/>
      <c r="O841" s="146"/>
      <c r="P841" s="146"/>
    </row>
    <row r="842">
      <c r="A842" s="146"/>
      <c r="B842" s="127"/>
      <c r="C842" s="146"/>
      <c r="D842" s="146"/>
      <c r="E842" s="146"/>
      <c r="F842" s="146"/>
      <c r="G842" s="146"/>
      <c r="H842" s="146"/>
      <c r="I842" s="146"/>
      <c r="J842" s="146"/>
      <c r="K842" s="146"/>
      <c r="L842" s="146"/>
      <c r="M842" s="146"/>
      <c r="N842" s="146"/>
      <c r="O842" s="146"/>
      <c r="P842" s="146"/>
    </row>
    <row r="843">
      <c r="A843" s="146"/>
      <c r="B843" s="127"/>
      <c r="C843" s="146"/>
      <c r="D843" s="146"/>
      <c r="E843" s="146"/>
      <c r="F843" s="146"/>
      <c r="G843" s="146"/>
      <c r="H843" s="146"/>
      <c r="I843" s="146"/>
      <c r="J843" s="146"/>
      <c r="K843" s="146"/>
      <c r="L843" s="146"/>
      <c r="M843" s="146"/>
      <c r="N843" s="146"/>
      <c r="O843" s="146"/>
      <c r="P843" s="146"/>
    </row>
    <row r="844">
      <c r="A844" s="146"/>
      <c r="B844" s="127"/>
      <c r="C844" s="146"/>
      <c r="D844" s="146"/>
      <c r="E844" s="146"/>
      <c r="F844" s="146"/>
      <c r="G844" s="146"/>
      <c r="H844" s="146"/>
      <c r="I844" s="146"/>
      <c r="J844" s="146"/>
      <c r="K844" s="146"/>
      <c r="L844" s="146"/>
      <c r="M844" s="146"/>
      <c r="N844" s="146"/>
      <c r="O844" s="146"/>
      <c r="P844" s="146"/>
    </row>
    <row r="845">
      <c r="A845" s="146"/>
      <c r="B845" s="127"/>
      <c r="C845" s="146"/>
      <c r="D845" s="146"/>
      <c r="E845" s="146"/>
      <c r="F845" s="146"/>
      <c r="G845" s="146"/>
      <c r="H845" s="146"/>
      <c r="I845" s="146"/>
      <c r="J845" s="146"/>
      <c r="K845" s="146"/>
      <c r="L845" s="146"/>
      <c r="M845" s="146"/>
      <c r="N845" s="146"/>
      <c r="O845" s="146"/>
      <c r="P845" s="146"/>
    </row>
    <row r="846">
      <c r="A846" s="146"/>
      <c r="B846" s="127"/>
      <c r="C846" s="146"/>
      <c r="D846" s="146"/>
      <c r="E846" s="146"/>
      <c r="F846" s="146"/>
      <c r="G846" s="146"/>
      <c r="H846" s="146"/>
      <c r="I846" s="146"/>
      <c r="J846" s="146"/>
      <c r="K846" s="146"/>
      <c r="L846" s="146"/>
      <c r="M846" s="146"/>
      <c r="N846" s="146"/>
      <c r="O846" s="146"/>
      <c r="P846" s="146"/>
    </row>
    <row r="847">
      <c r="A847" s="146"/>
      <c r="B847" s="127"/>
      <c r="C847" s="146"/>
      <c r="D847" s="146"/>
      <c r="E847" s="146"/>
      <c r="F847" s="146"/>
      <c r="G847" s="146"/>
      <c r="H847" s="146"/>
      <c r="I847" s="146"/>
      <c r="J847" s="146"/>
      <c r="K847" s="146"/>
      <c r="L847" s="146"/>
      <c r="M847" s="146"/>
      <c r="N847" s="146"/>
      <c r="O847" s="146"/>
      <c r="P847" s="146"/>
    </row>
    <row r="848">
      <c r="A848" s="146"/>
      <c r="B848" s="127"/>
      <c r="C848" s="146"/>
      <c r="D848" s="146"/>
      <c r="E848" s="146"/>
      <c r="F848" s="146"/>
      <c r="G848" s="146"/>
      <c r="H848" s="146"/>
      <c r="I848" s="146"/>
      <c r="J848" s="146"/>
      <c r="K848" s="146"/>
      <c r="L848" s="146"/>
      <c r="M848" s="146"/>
      <c r="N848" s="146"/>
      <c r="O848" s="146"/>
      <c r="P848" s="146"/>
    </row>
    <row r="849">
      <c r="A849" s="146"/>
      <c r="B849" s="127"/>
      <c r="C849" s="146"/>
      <c r="D849" s="146"/>
      <c r="E849" s="146"/>
      <c r="F849" s="146"/>
      <c r="G849" s="146"/>
      <c r="H849" s="146"/>
      <c r="I849" s="146"/>
      <c r="J849" s="146"/>
      <c r="K849" s="146"/>
      <c r="L849" s="146"/>
      <c r="M849" s="146"/>
      <c r="N849" s="146"/>
      <c r="O849" s="146"/>
      <c r="P849" s="146"/>
    </row>
    <row r="850">
      <c r="A850" s="146"/>
      <c r="B850" s="127"/>
      <c r="C850" s="146"/>
      <c r="D850" s="146"/>
      <c r="E850" s="146"/>
      <c r="F850" s="146"/>
      <c r="G850" s="146"/>
      <c r="H850" s="146"/>
      <c r="I850" s="146"/>
      <c r="J850" s="146"/>
      <c r="K850" s="146"/>
      <c r="L850" s="146"/>
      <c r="M850" s="146"/>
      <c r="N850" s="146"/>
      <c r="O850" s="146"/>
      <c r="P850" s="146"/>
    </row>
    <row r="851">
      <c r="A851" s="146"/>
      <c r="B851" s="127"/>
      <c r="C851" s="146"/>
      <c r="D851" s="146"/>
      <c r="E851" s="146"/>
      <c r="F851" s="146"/>
      <c r="G851" s="146"/>
      <c r="H851" s="146"/>
      <c r="I851" s="146"/>
      <c r="J851" s="146"/>
      <c r="K851" s="146"/>
      <c r="L851" s="146"/>
      <c r="M851" s="146"/>
      <c r="N851" s="146"/>
      <c r="O851" s="146"/>
      <c r="P851" s="146"/>
    </row>
    <row r="852">
      <c r="A852" s="146"/>
      <c r="B852" s="127"/>
      <c r="C852" s="146"/>
      <c r="D852" s="146"/>
      <c r="E852" s="146"/>
      <c r="F852" s="146"/>
      <c r="G852" s="146"/>
      <c r="H852" s="146"/>
      <c r="I852" s="146"/>
      <c r="J852" s="146"/>
      <c r="K852" s="146"/>
      <c r="L852" s="146"/>
      <c r="M852" s="146"/>
      <c r="N852" s="146"/>
      <c r="O852" s="146"/>
      <c r="P852" s="146"/>
    </row>
    <row r="853">
      <c r="A853" s="146"/>
      <c r="B853" s="127"/>
      <c r="C853" s="146"/>
      <c r="D853" s="146"/>
      <c r="E853" s="146"/>
      <c r="F853" s="146"/>
      <c r="G853" s="146"/>
      <c r="H853" s="146"/>
      <c r="I853" s="146"/>
      <c r="J853" s="146"/>
      <c r="K853" s="146"/>
      <c r="L853" s="146"/>
      <c r="M853" s="146"/>
      <c r="N853" s="146"/>
      <c r="O853" s="146"/>
      <c r="P853" s="146"/>
    </row>
    <row r="854">
      <c r="A854" s="146"/>
      <c r="B854" s="127"/>
      <c r="C854" s="146"/>
      <c r="D854" s="146"/>
      <c r="E854" s="146"/>
      <c r="F854" s="146"/>
      <c r="G854" s="146"/>
      <c r="H854" s="146"/>
      <c r="I854" s="146"/>
      <c r="J854" s="146"/>
      <c r="K854" s="146"/>
      <c r="L854" s="146"/>
      <c r="M854" s="146"/>
      <c r="N854" s="146"/>
      <c r="O854" s="146"/>
      <c r="P854" s="146"/>
    </row>
    <row r="855">
      <c r="A855" s="146"/>
      <c r="B855" s="127"/>
      <c r="C855" s="146"/>
      <c r="D855" s="146"/>
      <c r="E855" s="146"/>
      <c r="F855" s="146"/>
      <c r="G855" s="146"/>
      <c r="H855" s="146"/>
      <c r="I855" s="146"/>
      <c r="J855" s="146"/>
      <c r="K855" s="146"/>
      <c r="L855" s="146"/>
      <c r="M855" s="146"/>
      <c r="N855" s="146"/>
      <c r="O855" s="146"/>
      <c r="P855" s="146"/>
    </row>
    <row r="856">
      <c r="A856" s="146"/>
      <c r="B856" s="127"/>
      <c r="C856" s="146"/>
      <c r="D856" s="146"/>
      <c r="E856" s="146"/>
      <c r="F856" s="146"/>
      <c r="G856" s="146"/>
      <c r="H856" s="146"/>
      <c r="I856" s="146"/>
      <c r="J856" s="146"/>
      <c r="K856" s="146"/>
      <c r="L856" s="146"/>
      <c r="M856" s="146"/>
      <c r="N856" s="146"/>
      <c r="O856" s="146"/>
      <c r="P856" s="146"/>
    </row>
    <row r="857">
      <c r="A857" s="146"/>
      <c r="B857" s="127"/>
      <c r="C857" s="146"/>
      <c r="D857" s="146"/>
      <c r="E857" s="146"/>
      <c r="F857" s="146"/>
      <c r="G857" s="146"/>
      <c r="H857" s="146"/>
      <c r="I857" s="146"/>
      <c r="J857" s="146"/>
      <c r="K857" s="146"/>
      <c r="L857" s="146"/>
      <c r="M857" s="146"/>
      <c r="N857" s="146"/>
      <c r="O857" s="146"/>
      <c r="P857" s="146"/>
    </row>
    <row r="858">
      <c r="A858" s="146"/>
      <c r="B858" s="127"/>
      <c r="C858" s="146"/>
      <c r="D858" s="146"/>
      <c r="E858" s="146"/>
      <c r="F858" s="146"/>
      <c r="G858" s="146"/>
      <c r="H858" s="146"/>
      <c r="I858" s="146"/>
      <c r="J858" s="146"/>
      <c r="K858" s="146"/>
      <c r="L858" s="146"/>
      <c r="M858" s="146"/>
      <c r="N858" s="146"/>
      <c r="O858" s="146"/>
      <c r="P858" s="146"/>
    </row>
    <row r="859">
      <c r="A859" s="146"/>
      <c r="B859" s="127"/>
      <c r="C859" s="146"/>
      <c r="D859" s="146"/>
      <c r="E859" s="146"/>
      <c r="F859" s="146"/>
      <c r="G859" s="146"/>
      <c r="H859" s="146"/>
      <c r="I859" s="146"/>
      <c r="J859" s="146"/>
      <c r="K859" s="146"/>
      <c r="L859" s="146"/>
      <c r="M859" s="146"/>
      <c r="N859" s="146"/>
      <c r="O859" s="146"/>
      <c r="P859" s="146"/>
    </row>
    <row r="860">
      <c r="A860" s="146"/>
      <c r="B860" s="127"/>
      <c r="C860" s="146"/>
      <c r="D860" s="146"/>
      <c r="E860" s="146"/>
      <c r="F860" s="146"/>
      <c r="G860" s="146"/>
      <c r="H860" s="146"/>
      <c r="I860" s="146"/>
      <c r="J860" s="146"/>
      <c r="K860" s="146"/>
      <c r="L860" s="146"/>
      <c r="M860" s="146"/>
      <c r="N860" s="146"/>
      <c r="O860" s="146"/>
      <c r="P860" s="146"/>
    </row>
    <row r="861">
      <c r="A861" s="146"/>
      <c r="B861" s="127"/>
      <c r="C861" s="146"/>
      <c r="D861" s="146"/>
      <c r="E861" s="146"/>
      <c r="F861" s="146"/>
      <c r="G861" s="146"/>
      <c r="H861" s="146"/>
      <c r="I861" s="146"/>
      <c r="J861" s="146"/>
      <c r="K861" s="146"/>
      <c r="L861" s="146"/>
      <c r="M861" s="146"/>
      <c r="N861" s="146"/>
      <c r="O861" s="146"/>
      <c r="P861" s="146"/>
    </row>
    <row r="862">
      <c r="A862" s="146"/>
      <c r="B862" s="127"/>
      <c r="C862" s="146"/>
      <c r="D862" s="146"/>
      <c r="E862" s="146"/>
      <c r="F862" s="146"/>
      <c r="G862" s="146"/>
      <c r="H862" s="146"/>
      <c r="I862" s="146"/>
      <c r="J862" s="146"/>
      <c r="K862" s="146"/>
      <c r="L862" s="146"/>
      <c r="M862" s="146"/>
      <c r="N862" s="146"/>
      <c r="O862" s="146"/>
      <c r="P862" s="146"/>
    </row>
    <row r="863">
      <c r="A863" s="146"/>
      <c r="B863" s="127"/>
      <c r="C863" s="146"/>
      <c r="D863" s="146"/>
      <c r="E863" s="146"/>
      <c r="F863" s="146"/>
      <c r="G863" s="146"/>
      <c r="H863" s="146"/>
      <c r="I863" s="146"/>
      <c r="J863" s="146"/>
      <c r="K863" s="146"/>
      <c r="L863" s="146"/>
      <c r="M863" s="146"/>
      <c r="N863" s="146"/>
      <c r="O863" s="146"/>
      <c r="P863" s="146"/>
    </row>
    <row r="864">
      <c r="A864" s="146"/>
      <c r="B864" s="127"/>
      <c r="C864" s="146"/>
      <c r="D864" s="146"/>
      <c r="E864" s="146"/>
      <c r="F864" s="146"/>
      <c r="G864" s="146"/>
      <c r="H864" s="146"/>
      <c r="I864" s="146"/>
      <c r="J864" s="146"/>
      <c r="K864" s="146"/>
      <c r="L864" s="146"/>
      <c r="M864" s="146"/>
      <c r="N864" s="146"/>
      <c r="O864" s="146"/>
      <c r="P864" s="146"/>
    </row>
    <row r="865">
      <c r="A865" s="146"/>
      <c r="B865" s="127"/>
      <c r="C865" s="146"/>
      <c r="D865" s="146"/>
      <c r="E865" s="146"/>
      <c r="F865" s="146"/>
      <c r="G865" s="146"/>
      <c r="H865" s="146"/>
      <c r="I865" s="146"/>
      <c r="J865" s="146"/>
      <c r="K865" s="146"/>
      <c r="L865" s="146"/>
      <c r="M865" s="146"/>
      <c r="N865" s="146"/>
      <c r="O865" s="146"/>
      <c r="P865" s="146"/>
    </row>
    <row r="866">
      <c r="A866" s="146"/>
      <c r="B866" s="127"/>
      <c r="C866" s="146"/>
      <c r="D866" s="146"/>
      <c r="E866" s="146"/>
      <c r="F866" s="146"/>
      <c r="G866" s="146"/>
      <c r="H866" s="146"/>
      <c r="I866" s="146"/>
      <c r="J866" s="146"/>
      <c r="K866" s="146"/>
      <c r="L866" s="146"/>
      <c r="M866" s="146"/>
      <c r="N866" s="146"/>
      <c r="O866" s="146"/>
      <c r="P866" s="146"/>
    </row>
    <row r="867">
      <c r="A867" s="146"/>
      <c r="B867" s="127"/>
      <c r="C867" s="146"/>
      <c r="D867" s="146"/>
      <c r="E867" s="146"/>
      <c r="F867" s="146"/>
      <c r="G867" s="146"/>
      <c r="H867" s="146"/>
      <c r="I867" s="146"/>
      <c r="J867" s="146"/>
      <c r="K867" s="146"/>
      <c r="L867" s="146"/>
      <c r="M867" s="146"/>
      <c r="N867" s="146"/>
      <c r="O867" s="146"/>
      <c r="P867" s="146"/>
    </row>
    <row r="868">
      <c r="A868" s="146"/>
      <c r="B868" s="127"/>
      <c r="C868" s="146"/>
      <c r="D868" s="146"/>
      <c r="E868" s="146"/>
      <c r="F868" s="146"/>
      <c r="G868" s="146"/>
      <c r="H868" s="146"/>
      <c r="I868" s="146"/>
      <c r="J868" s="146"/>
      <c r="K868" s="146"/>
      <c r="L868" s="146"/>
      <c r="M868" s="146"/>
      <c r="N868" s="146"/>
      <c r="O868" s="146"/>
      <c r="P868" s="146"/>
    </row>
    <row r="869">
      <c r="A869" s="146"/>
      <c r="B869" s="127"/>
      <c r="C869" s="146"/>
      <c r="D869" s="146"/>
      <c r="E869" s="146"/>
      <c r="F869" s="146"/>
      <c r="G869" s="146"/>
      <c r="H869" s="146"/>
      <c r="I869" s="146"/>
      <c r="J869" s="146"/>
      <c r="K869" s="146"/>
      <c r="L869" s="146"/>
      <c r="M869" s="146"/>
      <c r="N869" s="146"/>
      <c r="O869" s="146"/>
      <c r="P869" s="146"/>
    </row>
    <row r="870">
      <c r="A870" s="146"/>
      <c r="B870" s="127"/>
      <c r="C870" s="146"/>
      <c r="D870" s="146"/>
      <c r="E870" s="146"/>
      <c r="F870" s="146"/>
      <c r="G870" s="146"/>
      <c r="H870" s="146"/>
      <c r="I870" s="146"/>
      <c r="J870" s="146"/>
      <c r="K870" s="146"/>
      <c r="L870" s="146"/>
      <c r="M870" s="146"/>
      <c r="N870" s="146"/>
      <c r="O870" s="146"/>
      <c r="P870" s="146"/>
    </row>
    <row r="871">
      <c r="A871" s="146"/>
      <c r="B871" s="127"/>
      <c r="C871" s="146"/>
      <c r="D871" s="146"/>
      <c r="E871" s="146"/>
      <c r="F871" s="146"/>
      <c r="G871" s="146"/>
      <c r="H871" s="146"/>
      <c r="I871" s="146"/>
      <c r="J871" s="146"/>
      <c r="K871" s="146"/>
      <c r="L871" s="146"/>
      <c r="M871" s="146"/>
      <c r="N871" s="146"/>
      <c r="O871" s="146"/>
      <c r="P871" s="146"/>
    </row>
    <row r="872">
      <c r="A872" s="146"/>
      <c r="B872" s="127"/>
      <c r="C872" s="146"/>
      <c r="D872" s="146"/>
      <c r="E872" s="146"/>
      <c r="F872" s="146"/>
      <c r="G872" s="146"/>
      <c r="H872" s="146"/>
      <c r="I872" s="146"/>
      <c r="J872" s="146"/>
      <c r="K872" s="146"/>
      <c r="L872" s="146"/>
      <c r="M872" s="146"/>
      <c r="N872" s="146"/>
      <c r="O872" s="146"/>
      <c r="P872" s="146"/>
    </row>
    <row r="873">
      <c r="A873" s="146"/>
      <c r="B873" s="127"/>
      <c r="C873" s="146"/>
      <c r="D873" s="146"/>
      <c r="E873" s="146"/>
      <c r="F873" s="146"/>
      <c r="G873" s="146"/>
      <c r="H873" s="146"/>
      <c r="I873" s="146"/>
      <c r="J873" s="146"/>
      <c r="K873" s="146"/>
      <c r="L873" s="146"/>
      <c r="M873" s="146"/>
      <c r="N873" s="146"/>
      <c r="O873" s="146"/>
      <c r="P873" s="146"/>
    </row>
    <row r="874">
      <c r="A874" s="146"/>
      <c r="B874" s="127"/>
      <c r="C874" s="146"/>
      <c r="D874" s="146"/>
      <c r="E874" s="146"/>
      <c r="F874" s="146"/>
      <c r="G874" s="146"/>
      <c r="H874" s="146"/>
      <c r="I874" s="146"/>
      <c r="J874" s="146"/>
      <c r="K874" s="146"/>
      <c r="L874" s="146"/>
      <c r="M874" s="146"/>
      <c r="N874" s="146"/>
      <c r="O874" s="146"/>
      <c r="P874" s="146"/>
    </row>
    <row r="875">
      <c r="A875" s="146"/>
      <c r="B875" s="127"/>
      <c r="C875" s="146"/>
      <c r="D875" s="146"/>
      <c r="E875" s="146"/>
      <c r="F875" s="146"/>
      <c r="G875" s="146"/>
      <c r="H875" s="146"/>
      <c r="I875" s="146"/>
      <c r="J875" s="146"/>
      <c r="K875" s="146"/>
      <c r="L875" s="146"/>
      <c r="M875" s="146"/>
      <c r="N875" s="146"/>
      <c r="O875" s="146"/>
      <c r="P875" s="146"/>
    </row>
    <row r="876">
      <c r="A876" s="146"/>
      <c r="B876" s="127"/>
      <c r="C876" s="146"/>
      <c r="D876" s="146"/>
      <c r="E876" s="146"/>
      <c r="F876" s="146"/>
      <c r="G876" s="146"/>
      <c r="H876" s="146"/>
      <c r="I876" s="146"/>
      <c r="J876" s="146"/>
      <c r="K876" s="146"/>
      <c r="L876" s="146"/>
      <c r="M876" s="146"/>
      <c r="N876" s="146"/>
      <c r="O876" s="146"/>
      <c r="P876" s="146"/>
    </row>
    <row r="877">
      <c r="A877" s="146"/>
      <c r="B877" s="127"/>
      <c r="C877" s="146"/>
      <c r="D877" s="146"/>
      <c r="E877" s="146"/>
      <c r="F877" s="146"/>
      <c r="G877" s="146"/>
      <c r="H877" s="146"/>
      <c r="I877" s="146"/>
      <c r="J877" s="146"/>
      <c r="K877" s="146"/>
      <c r="L877" s="146"/>
      <c r="M877" s="146"/>
      <c r="N877" s="146"/>
      <c r="O877" s="146"/>
      <c r="P877" s="146"/>
    </row>
    <row r="878">
      <c r="A878" s="146"/>
      <c r="B878" s="127"/>
      <c r="C878" s="146"/>
      <c r="D878" s="146"/>
      <c r="E878" s="146"/>
      <c r="F878" s="146"/>
      <c r="G878" s="146"/>
      <c r="H878" s="146"/>
      <c r="I878" s="146"/>
      <c r="J878" s="146"/>
      <c r="K878" s="146"/>
      <c r="L878" s="146"/>
      <c r="M878" s="146"/>
      <c r="N878" s="146"/>
      <c r="O878" s="146"/>
      <c r="P878" s="146"/>
    </row>
    <row r="879">
      <c r="A879" s="146"/>
      <c r="B879" s="127"/>
      <c r="C879" s="146"/>
      <c r="D879" s="146"/>
      <c r="E879" s="146"/>
      <c r="F879" s="146"/>
      <c r="G879" s="146"/>
      <c r="H879" s="146"/>
      <c r="I879" s="146"/>
      <c r="J879" s="146"/>
      <c r="K879" s="146"/>
      <c r="L879" s="146"/>
      <c r="M879" s="146"/>
      <c r="N879" s="146"/>
      <c r="O879" s="146"/>
      <c r="P879" s="146"/>
    </row>
    <row r="880">
      <c r="A880" s="146"/>
      <c r="B880" s="127"/>
      <c r="C880" s="146"/>
      <c r="D880" s="146"/>
      <c r="E880" s="146"/>
      <c r="F880" s="146"/>
      <c r="G880" s="146"/>
      <c r="H880" s="146"/>
      <c r="I880" s="146"/>
      <c r="J880" s="146"/>
      <c r="K880" s="146"/>
      <c r="L880" s="146"/>
      <c r="M880" s="146"/>
      <c r="N880" s="146"/>
      <c r="O880" s="146"/>
      <c r="P880" s="146"/>
    </row>
    <row r="881">
      <c r="A881" s="146"/>
      <c r="B881" s="127"/>
      <c r="C881" s="146"/>
      <c r="D881" s="146"/>
      <c r="E881" s="146"/>
      <c r="F881" s="146"/>
      <c r="G881" s="146"/>
      <c r="H881" s="146"/>
      <c r="I881" s="146"/>
      <c r="J881" s="146"/>
      <c r="K881" s="146"/>
      <c r="L881" s="146"/>
      <c r="M881" s="146"/>
      <c r="N881" s="146"/>
      <c r="O881" s="146"/>
      <c r="P881" s="146"/>
    </row>
    <row r="882">
      <c r="A882" s="146"/>
      <c r="B882" s="127"/>
      <c r="C882" s="146"/>
      <c r="D882" s="146"/>
      <c r="E882" s="146"/>
      <c r="F882" s="146"/>
      <c r="G882" s="146"/>
      <c r="H882" s="146"/>
      <c r="I882" s="146"/>
      <c r="J882" s="146"/>
      <c r="K882" s="146"/>
      <c r="L882" s="146"/>
      <c r="M882" s="146"/>
      <c r="N882" s="146"/>
      <c r="O882" s="146"/>
      <c r="P882" s="146"/>
    </row>
    <row r="883">
      <c r="A883" s="146"/>
      <c r="B883" s="127"/>
      <c r="C883" s="146"/>
      <c r="D883" s="146"/>
      <c r="E883" s="146"/>
      <c r="F883" s="146"/>
      <c r="G883" s="146"/>
      <c r="H883" s="146"/>
      <c r="I883" s="146"/>
      <c r="J883" s="146"/>
      <c r="K883" s="146"/>
      <c r="L883" s="146"/>
      <c r="M883" s="146"/>
      <c r="N883" s="146"/>
      <c r="O883" s="146"/>
      <c r="P883" s="146"/>
    </row>
    <row r="884">
      <c r="A884" s="146"/>
      <c r="B884" s="127"/>
      <c r="C884" s="146"/>
      <c r="D884" s="146"/>
      <c r="E884" s="146"/>
      <c r="F884" s="146"/>
      <c r="G884" s="146"/>
      <c r="H884" s="146"/>
      <c r="I884" s="146"/>
      <c r="J884" s="146"/>
      <c r="K884" s="146"/>
      <c r="L884" s="146"/>
      <c r="M884" s="146"/>
      <c r="N884" s="146"/>
      <c r="O884" s="146"/>
      <c r="P884" s="146"/>
    </row>
    <row r="885">
      <c r="A885" s="146"/>
      <c r="B885" s="127"/>
      <c r="C885" s="146"/>
      <c r="D885" s="146"/>
      <c r="E885" s="146"/>
      <c r="F885" s="146"/>
      <c r="G885" s="146"/>
      <c r="H885" s="146"/>
      <c r="I885" s="146"/>
      <c r="J885" s="146"/>
      <c r="K885" s="146"/>
      <c r="L885" s="146"/>
      <c r="M885" s="146"/>
      <c r="N885" s="146"/>
      <c r="O885" s="146"/>
      <c r="P885" s="146"/>
    </row>
    <row r="886">
      <c r="A886" s="146"/>
      <c r="B886" s="127"/>
      <c r="C886" s="146"/>
      <c r="D886" s="146"/>
      <c r="E886" s="146"/>
      <c r="F886" s="146"/>
      <c r="G886" s="146"/>
      <c r="H886" s="146"/>
      <c r="I886" s="146"/>
      <c r="J886" s="146"/>
      <c r="K886" s="146"/>
      <c r="L886" s="146"/>
      <c r="M886" s="146"/>
      <c r="N886" s="146"/>
      <c r="O886" s="146"/>
      <c r="P886" s="146"/>
    </row>
    <row r="887">
      <c r="A887" s="146"/>
      <c r="B887" s="127"/>
      <c r="C887" s="146"/>
      <c r="D887" s="146"/>
      <c r="E887" s="146"/>
      <c r="F887" s="146"/>
      <c r="G887" s="146"/>
      <c r="H887" s="146"/>
      <c r="I887" s="146"/>
      <c r="J887" s="146"/>
      <c r="K887" s="146"/>
      <c r="L887" s="146"/>
      <c r="M887" s="146"/>
      <c r="N887" s="146"/>
      <c r="O887" s="146"/>
      <c r="P887" s="146"/>
    </row>
    <row r="888">
      <c r="A888" s="146"/>
      <c r="B888" s="127"/>
      <c r="C888" s="146"/>
      <c r="D888" s="146"/>
      <c r="E888" s="146"/>
      <c r="F888" s="146"/>
      <c r="G888" s="146"/>
      <c r="H888" s="146"/>
      <c r="I888" s="146"/>
      <c r="J888" s="146"/>
      <c r="K888" s="146"/>
      <c r="L888" s="146"/>
      <c r="M888" s="146"/>
      <c r="N888" s="146"/>
      <c r="O888" s="146"/>
      <c r="P888" s="146"/>
    </row>
    <row r="889">
      <c r="A889" s="146"/>
      <c r="B889" s="127"/>
      <c r="C889" s="146"/>
      <c r="D889" s="146"/>
      <c r="E889" s="146"/>
      <c r="F889" s="146"/>
      <c r="G889" s="146"/>
      <c r="H889" s="146"/>
      <c r="I889" s="146"/>
      <c r="J889" s="146"/>
      <c r="K889" s="146"/>
      <c r="L889" s="146"/>
      <c r="M889" s="146"/>
      <c r="N889" s="146"/>
      <c r="O889" s="146"/>
      <c r="P889" s="146"/>
    </row>
    <row r="890">
      <c r="A890" s="146"/>
      <c r="B890" s="127"/>
      <c r="C890" s="146"/>
      <c r="D890" s="146"/>
      <c r="E890" s="146"/>
      <c r="F890" s="146"/>
      <c r="G890" s="146"/>
      <c r="H890" s="146"/>
      <c r="I890" s="146"/>
      <c r="J890" s="146"/>
      <c r="K890" s="146"/>
      <c r="L890" s="146"/>
      <c r="M890" s="146"/>
      <c r="N890" s="146"/>
      <c r="O890" s="146"/>
      <c r="P890" s="146"/>
    </row>
    <row r="891">
      <c r="A891" s="146"/>
      <c r="B891" s="127"/>
      <c r="C891" s="146"/>
      <c r="D891" s="146"/>
      <c r="E891" s="146"/>
      <c r="F891" s="146"/>
      <c r="G891" s="146"/>
      <c r="H891" s="146"/>
      <c r="I891" s="146"/>
      <c r="J891" s="146"/>
      <c r="K891" s="146"/>
      <c r="L891" s="146"/>
      <c r="M891" s="146"/>
      <c r="N891" s="146"/>
      <c r="O891" s="146"/>
      <c r="P891" s="146"/>
    </row>
    <row r="892">
      <c r="A892" s="146"/>
      <c r="B892" s="127"/>
      <c r="C892" s="146"/>
      <c r="D892" s="146"/>
      <c r="E892" s="146"/>
      <c r="F892" s="146"/>
      <c r="G892" s="146"/>
      <c r="H892" s="146"/>
      <c r="I892" s="146"/>
      <c r="J892" s="146"/>
      <c r="K892" s="146"/>
      <c r="L892" s="146"/>
      <c r="M892" s="146"/>
      <c r="N892" s="146"/>
      <c r="O892" s="146"/>
      <c r="P892" s="146"/>
    </row>
    <row r="893">
      <c r="A893" s="146"/>
      <c r="B893" s="127"/>
      <c r="C893" s="146"/>
      <c r="D893" s="146"/>
      <c r="E893" s="146"/>
      <c r="F893" s="146"/>
      <c r="G893" s="146"/>
      <c r="H893" s="146"/>
      <c r="I893" s="146"/>
      <c r="J893" s="146"/>
      <c r="K893" s="146"/>
      <c r="L893" s="146"/>
      <c r="M893" s="146"/>
      <c r="N893" s="146"/>
      <c r="O893" s="146"/>
      <c r="P893" s="146"/>
    </row>
    <row r="894">
      <c r="A894" s="146"/>
      <c r="B894" s="127"/>
      <c r="C894" s="146"/>
      <c r="D894" s="146"/>
      <c r="E894" s="146"/>
      <c r="F894" s="146"/>
      <c r="G894" s="146"/>
      <c r="H894" s="146"/>
      <c r="I894" s="146"/>
      <c r="J894" s="146"/>
      <c r="K894" s="146"/>
      <c r="L894" s="146"/>
      <c r="M894" s="146"/>
      <c r="N894" s="146"/>
      <c r="O894" s="146"/>
      <c r="P894" s="146"/>
    </row>
    <row r="895">
      <c r="A895" s="146"/>
      <c r="B895" s="127"/>
      <c r="C895" s="146"/>
      <c r="D895" s="146"/>
      <c r="E895" s="146"/>
      <c r="F895" s="146"/>
      <c r="G895" s="146"/>
      <c r="H895" s="146"/>
      <c r="I895" s="146"/>
      <c r="J895" s="146"/>
      <c r="K895" s="146"/>
      <c r="L895" s="146"/>
      <c r="M895" s="146"/>
      <c r="N895" s="146"/>
      <c r="O895" s="146"/>
      <c r="P895" s="146"/>
    </row>
    <row r="896">
      <c r="A896" s="146"/>
      <c r="B896" s="127"/>
      <c r="C896" s="146"/>
      <c r="D896" s="146"/>
      <c r="E896" s="146"/>
      <c r="F896" s="146"/>
      <c r="G896" s="146"/>
      <c r="H896" s="146"/>
      <c r="I896" s="146"/>
      <c r="J896" s="146"/>
      <c r="K896" s="146"/>
      <c r="L896" s="146"/>
      <c r="M896" s="146"/>
      <c r="N896" s="146"/>
      <c r="O896" s="146"/>
      <c r="P896" s="146"/>
    </row>
    <row r="897">
      <c r="A897" s="146"/>
      <c r="B897" s="127"/>
      <c r="C897" s="146"/>
      <c r="D897" s="146"/>
      <c r="E897" s="146"/>
      <c r="F897" s="146"/>
      <c r="G897" s="146"/>
      <c r="H897" s="146"/>
      <c r="I897" s="146"/>
      <c r="J897" s="146"/>
      <c r="K897" s="146"/>
      <c r="L897" s="146"/>
      <c r="M897" s="146"/>
      <c r="N897" s="146"/>
      <c r="O897" s="146"/>
      <c r="P897" s="146"/>
    </row>
    <row r="898">
      <c r="A898" s="146"/>
      <c r="B898" s="127"/>
      <c r="C898" s="146"/>
      <c r="D898" s="146"/>
      <c r="E898" s="146"/>
      <c r="F898" s="146"/>
      <c r="G898" s="146"/>
      <c r="H898" s="146"/>
      <c r="I898" s="146"/>
      <c r="J898" s="146"/>
      <c r="K898" s="146"/>
      <c r="L898" s="146"/>
      <c r="M898" s="146"/>
      <c r="N898" s="146"/>
      <c r="O898" s="146"/>
      <c r="P898" s="146"/>
    </row>
    <row r="899">
      <c r="A899" s="146"/>
      <c r="B899" s="127"/>
      <c r="C899" s="146"/>
      <c r="D899" s="146"/>
      <c r="E899" s="146"/>
      <c r="F899" s="146"/>
      <c r="G899" s="146"/>
      <c r="H899" s="146"/>
      <c r="I899" s="146"/>
      <c r="J899" s="146"/>
      <c r="K899" s="146"/>
      <c r="L899" s="146"/>
      <c r="M899" s="146"/>
      <c r="N899" s="146"/>
      <c r="O899" s="146"/>
      <c r="P899" s="146"/>
    </row>
    <row r="900">
      <c r="A900" s="146"/>
      <c r="B900" s="127"/>
      <c r="C900" s="146"/>
      <c r="D900" s="146"/>
      <c r="E900" s="146"/>
      <c r="F900" s="146"/>
      <c r="G900" s="146"/>
      <c r="H900" s="146"/>
      <c r="I900" s="146"/>
      <c r="J900" s="146"/>
      <c r="K900" s="146"/>
      <c r="L900" s="146"/>
      <c r="M900" s="146"/>
      <c r="N900" s="146"/>
      <c r="O900" s="146"/>
      <c r="P900" s="146"/>
    </row>
    <row r="901">
      <c r="A901" s="146"/>
      <c r="B901" s="127"/>
      <c r="C901" s="146"/>
      <c r="D901" s="146"/>
      <c r="E901" s="146"/>
      <c r="F901" s="146"/>
      <c r="G901" s="146"/>
      <c r="H901" s="146"/>
      <c r="I901" s="146"/>
      <c r="J901" s="146"/>
      <c r="K901" s="146"/>
      <c r="L901" s="146"/>
      <c r="M901" s="146"/>
      <c r="N901" s="146"/>
      <c r="O901" s="146"/>
      <c r="P901" s="146"/>
    </row>
    <row r="902">
      <c r="A902" s="146"/>
      <c r="B902" s="127"/>
      <c r="C902" s="146"/>
      <c r="D902" s="146"/>
      <c r="E902" s="146"/>
      <c r="F902" s="146"/>
      <c r="G902" s="146"/>
      <c r="H902" s="146"/>
      <c r="I902" s="146"/>
      <c r="J902" s="146"/>
      <c r="K902" s="146"/>
      <c r="L902" s="146"/>
      <c r="M902" s="146"/>
      <c r="N902" s="146"/>
      <c r="O902" s="146"/>
      <c r="P902" s="146"/>
    </row>
    <row r="903">
      <c r="A903" s="146"/>
      <c r="B903" s="127"/>
      <c r="C903" s="146"/>
      <c r="D903" s="146"/>
      <c r="E903" s="146"/>
      <c r="F903" s="146"/>
      <c r="G903" s="146"/>
      <c r="H903" s="146"/>
      <c r="I903" s="146"/>
      <c r="J903" s="146"/>
      <c r="K903" s="146"/>
      <c r="L903" s="146"/>
      <c r="M903" s="146"/>
      <c r="N903" s="146"/>
      <c r="O903" s="146"/>
      <c r="P903" s="146"/>
    </row>
    <row r="904">
      <c r="A904" s="146"/>
      <c r="B904" s="127"/>
      <c r="C904" s="146"/>
      <c r="D904" s="146"/>
      <c r="E904" s="146"/>
      <c r="F904" s="146"/>
      <c r="G904" s="146"/>
      <c r="H904" s="146"/>
      <c r="I904" s="146"/>
      <c r="J904" s="146"/>
      <c r="K904" s="146"/>
      <c r="L904" s="146"/>
      <c r="M904" s="146"/>
      <c r="N904" s="146"/>
      <c r="O904" s="146"/>
      <c r="P904" s="146"/>
    </row>
    <row r="905">
      <c r="A905" s="146"/>
      <c r="B905" s="127"/>
      <c r="C905" s="146"/>
      <c r="D905" s="146"/>
      <c r="E905" s="146"/>
      <c r="F905" s="146"/>
      <c r="G905" s="146"/>
      <c r="H905" s="146"/>
      <c r="I905" s="146"/>
      <c r="J905" s="146"/>
      <c r="K905" s="146"/>
      <c r="L905" s="146"/>
      <c r="M905" s="146"/>
      <c r="N905" s="146"/>
      <c r="O905" s="146"/>
      <c r="P905" s="146"/>
    </row>
    <row r="906">
      <c r="A906" s="146"/>
      <c r="B906" s="127"/>
      <c r="C906" s="146"/>
      <c r="D906" s="146"/>
      <c r="E906" s="146"/>
      <c r="F906" s="146"/>
      <c r="G906" s="146"/>
      <c r="H906" s="146"/>
      <c r="I906" s="146"/>
      <c r="J906" s="146"/>
      <c r="K906" s="146"/>
      <c r="L906" s="146"/>
      <c r="M906" s="146"/>
      <c r="N906" s="146"/>
      <c r="O906" s="146"/>
      <c r="P906" s="146"/>
    </row>
    <row r="907">
      <c r="A907" s="146"/>
      <c r="B907" s="127"/>
      <c r="C907" s="146"/>
      <c r="D907" s="146"/>
      <c r="E907" s="146"/>
      <c r="F907" s="146"/>
      <c r="G907" s="146"/>
      <c r="H907" s="146"/>
      <c r="I907" s="146"/>
      <c r="J907" s="146"/>
      <c r="K907" s="146"/>
      <c r="L907" s="146"/>
      <c r="M907" s="146"/>
      <c r="N907" s="146"/>
      <c r="O907" s="146"/>
      <c r="P907" s="146"/>
    </row>
    <row r="908">
      <c r="A908" s="146"/>
      <c r="B908" s="127"/>
      <c r="C908" s="146"/>
      <c r="D908" s="146"/>
      <c r="E908" s="146"/>
      <c r="F908" s="146"/>
      <c r="G908" s="146"/>
      <c r="H908" s="146"/>
      <c r="I908" s="146"/>
      <c r="J908" s="146"/>
      <c r="K908" s="146"/>
      <c r="L908" s="146"/>
      <c r="M908" s="146"/>
      <c r="N908" s="146"/>
      <c r="O908" s="146"/>
      <c r="P908" s="146"/>
    </row>
    <row r="909">
      <c r="A909" s="146"/>
      <c r="B909" s="127"/>
      <c r="C909" s="146"/>
      <c r="D909" s="146"/>
      <c r="E909" s="146"/>
      <c r="F909" s="146"/>
      <c r="G909" s="146"/>
      <c r="H909" s="146"/>
      <c r="I909" s="146"/>
      <c r="J909" s="146"/>
      <c r="K909" s="146"/>
      <c r="L909" s="146"/>
      <c r="M909" s="146"/>
      <c r="N909" s="146"/>
      <c r="O909" s="146"/>
      <c r="P909" s="146"/>
    </row>
    <row r="910">
      <c r="A910" s="146"/>
      <c r="B910" s="127"/>
      <c r="C910" s="146"/>
      <c r="D910" s="146"/>
      <c r="E910" s="146"/>
      <c r="F910" s="146"/>
      <c r="G910" s="146"/>
      <c r="H910" s="146"/>
      <c r="I910" s="146"/>
      <c r="J910" s="146"/>
      <c r="K910" s="146"/>
      <c r="L910" s="146"/>
      <c r="M910" s="146"/>
      <c r="N910" s="146"/>
      <c r="O910" s="146"/>
      <c r="P910" s="146"/>
    </row>
    <row r="911">
      <c r="A911" s="146"/>
      <c r="B911" s="127"/>
      <c r="C911" s="146"/>
      <c r="D911" s="146"/>
      <c r="E911" s="146"/>
      <c r="F911" s="146"/>
      <c r="G911" s="146"/>
      <c r="H911" s="146"/>
      <c r="I911" s="146"/>
      <c r="J911" s="146"/>
      <c r="K911" s="146"/>
      <c r="L911" s="146"/>
      <c r="M911" s="146"/>
      <c r="N911" s="146"/>
      <c r="O911" s="146"/>
      <c r="P911" s="146"/>
    </row>
    <row r="912">
      <c r="A912" s="146"/>
      <c r="B912" s="127"/>
      <c r="C912" s="146"/>
      <c r="D912" s="146"/>
      <c r="E912" s="146"/>
      <c r="F912" s="146"/>
      <c r="G912" s="146"/>
      <c r="H912" s="146"/>
      <c r="I912" s="146"/>
      <c r="J912" s="146"/>
      <c r="K912" s="146"/>
      <c r="L912" s="146"/>
      <c r="M912" s="146"/>
      <c r="N912" s="146"/>
      <c r="O912" s="146"/>
      <c r="P912" s="146"/>
    </row>
    <row r="913">
      <c r="A913" s="146"/>
      <c r="B913" s="127"/>
      <c r="C913" s="146"/>
      <c r="D913" s="146"/>
      <c r="E913" s="146"/>
      <c r="F913" s="146"/>
      <c r="G913" s="146"/>
      <c r="H913" s="146"/>
      <c r="I913" s="146"/>
      <c r="J913" s="146"/>
      <c r="K913" s="146"/>
      <c r="L913" s="146"/>
      <c r="M913" s="146"/>
      <c r="N913" s="146"/>
      <c r="O913" s="146"/>
      <c r="P913" s="146"/>
    </row>
    <row r="914">
      <c r="A914" s="146"/>
      <c r="B914" s="127"/>
      <c r="C914" s="146"/>
      <c r="D914" s="146"/>
      <c r="E914" s="146"/>
      <c r="F914" s="146"/>
      <c r="G914" s="146"/>
      <c r="H914" s="146"/>
      <c r="I914" s="146"/>
      <c r="J914" s="146"/>
      <c r="K914" s="146"/>
      <c r="L914" s="146"/>
      <c r="M914" s="146"/>
      <c r="N914" s="146"/>
      <c r="O914" s="146"/>
      <c r="P914" s="146"/>
    </row>
    <row r="915">
      <c r="A915" s="146"/>
      <c r="B915" s="127"/>
      <c r="C915" s="146"/>
      <c r="D915" s="146"/>
      <c r="E915" s="146"/>
      <c r="F915" s="146"/>
      <c r="G915" s="146"/>
      <c r="H915" s="146"/>
      <c r="I915" s="146"/>
      <c r="J915" s="146"/>
      <c r="K915" s="146"/>
      <c r="L915" s="146"/>
      <c r="M915" s="146"/>
      <c r="N915" s="146"/>
      <c r="O915" s="146"/>
      <c r="P915" s="146"/>
    </row>
    <row r="916">
      <c r="A916" s="146"/>
      <c r="B916" s="127"/>
      <c r="C916" s="146"/>
      <c r="D916" s="146"/>
      <c r="E916" s="146"/>
      <c r="F916" s="146"/>
      <c r="G916" s="146"/>
      <c r="H916" s="146"/>
      <c r="I916" s="146"/>
      <c r="J916" s="146"/>
      <c r="K916" s="146"/>
      <c r="L916" s="146"/>
      <c r="M916" s="146"/>
      <c r="N916" s="146"/>
      <c r="O916" s="146"/>
      <c r="P916" s="146"/>
    </row>
    <row r="917">
      <c r="A917" s="146"/>
      <c r="B917" s="127"/>
      <c r="C917" s="146"/>
      <c r="D917" s="146"/>
      <c r="E917" s="146"/>
      <c r="F917" s="146"/>
      <c r="G917" s="146"/>
      <c r="H917" s="146"/>
      <c r="I917" s="146"/>
      <c r="J917" s="146"/>
      <c r="K917" s="146"/>
      <c r="L917" s="146"/>
      <c r="M917" s="146"/>
      <c r="N917" s="146"/>
      <c r="O917" s="146"/>
      <c r="P917" s="146"/>
    </row>
    <row r="918">
      <c r="A918" s="146"/>
      <c r="B918" s="127"/>
      <c r="C918" s="146"/>
      <c r="D918" s="146"/>
      <c r="E918" s="146"/>
      <c r="F918" s="146"/>
      <c r="G918" s="146"/>
      <c r="H918" s="146"/>
      <c r="I918" s="146"/>
      <c r="J918" s="146"/>
      <c r="K918" s="146"/>
      <c r="L918" s="146"/>
      <c r="M918" s="146"/>
      <c r="N918" s="146"/>
      <c r="O918" s="146"/>
      <c r="P918" s="146"/>
    </row>
    <row r="919">
      <c r="A919" s="146"/>
      <c r="B919" s="127"/>
      <c r="C919" s="146"/>
      <c r="D919" s="146"/>
      <c r="E919" s="146"/>
      <c r="F919" s="146"/>
      <c r="G919" s="146"/>
      <c r="H919" s="146"/>
      <c r="I919" s="146"/>
      <c r="J919" s="146"/>
      <c r="K919" s="146"/>
      <c r="L919" s="146"/>
      <c r="M919" s="146"/>
      <c r="N919" s="146"/>
      <c r="O919" s="146"/>
      <c r="P919" s="146"/>
    </row>
    <row r="920">
      <c r="A920" s="146"/>
      <c r="B920" s="127"/>
      <c r="C920" s="146"/>
      <c r="D920" s="146"/>
      <c r="E920" s="146"/>
      <c r="F920" s="146"/>
      <c r="G920" s="146"/>
      <c r="H920" s="146"/>
      <c r="I920" s="146"/>
      <c r="J920" s="146"/>
      <c r="K920" s="146"/>
      <c r="L920" s="146"/>
      <c r="M920" s="146"/>
      <c r="N920" s="146"/>
      <c r="O920" s="146"/>
      <c r="P920" s="146"/>
    </row>
    <row r="921">
      <c r="A921" s="146"/>
      <c r="B921" s="127"/>
      <c r="C921" s="146"/>
      <c r="D921" s="146"/>
      <c r="E921" s="146"/>
      <c r="F921" s="146"/>
      <c r="G921" s="146"/>
      <c r="H921" s="146"/>
      <c r="I921" s="146"/>
      <c r="J921" s="146"/>
      <c r="K921" s="146"/>
      <c r="L921" s="146"/>
      <c r="M921" s="146"/>
      <c r="N921" s="146"/>
      <c r="O921" s="146"/>
      <c r="P921" s="146"/>
    </row>
    <row r="922">
      <c r="A922" s="146"/>
      <c r="B922" s="127"/>
      <c r="C922" s="146"/>
      <c r="D922" s="146"/>
      <c r="E922" s="146"/>
      <c r="F922" s="146"/>
      <c r="G922" s="146"/>
      <c r="H922" s="146"/>
      <c r="I922" s="146"/>
      <c r="J922" s="146"/>
      <c r="K922" s="146"/>
      <c r="L922" s="146"/>
      <c r="M922" s="146"/>
      <c r="N922" s="146"/>
      <c r="O922" s="146"/>
      <c r="P922" s="146"/>
    </row>
    <row r="923">
      <c r="A923" s="146"/>
      <c r="B923" s="127"/>
      <c r="C923" s="146"/>
      <c r="D923" s="146"/>
      <c r="E923" s="146"/>
      <c r="F923" s="146"/>
      <c r="G923" s="146"/>
      <c r="H923" s="146"/>
      <c r="I923" s="146"/>
      <c r="J923" s="146"/>
      <c r="K923" s="146"/>
      <c r="L923" s="146"/>
      <c r="M923" s="146"/>
      <c r="N923" s="146"/>
      <c r="O923" s="146"/>
      <c r="P923" s="146"/>
    </row>
    <row r="924">
      <c r="A924" s="146"/>
      <c r="B924" s="127"/>
      <c r="C924" s="146"/>
      <c r="D924" s="146"/>
      <c r="E924" s="146"/>
      <c r="F924" s="146"/>
      <c r="G924" s="146"/>
      <c r="H924" s="146"/>
      <c r="I924" s="146"/>
      <c r="J924" s="146"/>
      <c r="K924" s="146"/>
      <c r="L924" s="146"/>
      <c r="M924" s="146"/>
      <c r="N924" s="146"/>
      <c r="O924" s="146"/>
      <c r="P924" s="146"/>
    </row>
    <row r="925">
      <c r="A925" s="146"/>
      <c r="B925" s="127"/>
      <c r="C925" s="146"/>
      <c r="D925" s="146"/>
      <c r="E925" s="146"/>
      <c r="F925" s="146"/>
      <c r="G925" s="146"/>
      <c r="H925" s="146"/>
      <c r="I925" s="146"/>
      <c r="J925" s="146"/>
      <c r="K925" s="146"/>
      <c r="L925" s="146"/>
      <c r="M925" s="146"/>
      <c r="N925" s="146"/>
      <c r="O925" s="146"/>
      <c r="P925" s="146"/>
    </row>
    <row r="926">
      <c r="A926" s="146"/>
      <c r="B926" s="127"/>
      <c r="C926" s="146"/>
      <c r="D926" s="146"/>
      <c r="E926" s="146"/>
      <c r="F926" s="146"/>
      <c r="G926" s="146"/>
      <c r="H926" s="146"/>
      <c r="I926" s="146"/>
      <c r="J926" s="146"/>
      <c r="K926" s="146"/>
      <c r="L926" s="146"/>
      <c r="M926" s="146"/>
      <c r="N926" s="146"/>
      <c r="O926" s="146"/>
      <c r="P926" s="146"/>
    </row>
    <row r="927">
      <c r="A927" s="146"/>
      <c r="B927" s="127"/>
      <c r="C927" s="146"/>
      <c r="D927" s="146"/>
      <c r="E927" s="146"/>
      <c r="F927" s="146"/>
      <c r="G927" s="146"/>
      <c r="H927" s="146"/>
      <c r="I927" s="146"/>
      <c r="J927" s="146"/>
      <c r="K927" s="146"/>
      <c r="L927" s="146"/>
      <c r="M927" s="146"/>
      <c r="N927" s="146"/>
      <c r="O927" s="146"/>
      <c r="P927" s="146"/>
    </row>
    <row r="928">
      <c r="A928" s="146"/>
      <c r="B928" s="127"/>
      <c r="C928" s="146"/>
      <c r="D928" s="146"/>
      <c r="E928" s="146"/>
      <c r="F928" s="146"/>
      <c r="G928" s="146"/>
      <c r="H928" s="146"/>
      <c r="I928" s="146"/>
      <c r="J928" s="146"/>
      <c r="K928" s="146"/>
      <c r="L928" s="146"/>
      <c r="M928" s="146"/>
      <c r="N928" s="146"/>
      <c r="O928" s="146"/>
      <c r="P928" s="146"/>
    </row>
    <row r="929">
      <c r="A929" s="146"/>
      <c r="B929" s="127"/>
      <c r="C929" s="146"/>
      <c r="D929" s="146"/>
      <c r="E929" s="146"/>
      <c r="F929" s="146"/>
      <c r="G929" s="146"/>
      <c r="H929" s="146"/>
      <c r="I929" s="146"/>
      <c r="J929" s="146"/>
      <c r="K929" s="146"/>
      <c r="L929" s="146"/>
      <c r="M929" s="146"/>
      <c r="N929" s="146"/>
      <c r="O929" s="146"/>
      <c r="P929" s="146"/>
    </row>
    <row r="930">
      <c r="A930" s="146"/>
      <c r="B930" s="127"/>
      <c r="C930" s="146"/>
      <c r="D930" s="146"/>
      <c r="E930" s="146"/>
      <c r="F930" s="146"/>
      <c r="G930" s="146"/>
      <c r="H930" s="146"/>
      <c r="I930" s="146"/>
      <c r="J930" s="146"/>
      <c r="K930" s="146"/>
      <c r="L930" s="146"/>
      <c r="M930" s="146"/>
      <c r="N930" s="146"/>
      <c r="O930" s="146"/>
      <c r="P930" s="146"/>
    </row>
    <row r="931">
      <c r="A931" s="146"/>
      <c r="B931" s="127"/>
      <c r="C931" s="146"/>
      <c r="D931" s="146"/>
      <c r="E931" s="146"/>
      <c r="F931" s="146"/>
      <c r="G931" s="146"/>
      <c r="H931" s="146"/>
      <c r="I931" s="146"/>
      <c r="J931" s="146"/>
      <c r="K931" s="146"/>
      <c r="L931" s="146"/>
      <c r="M931" s="146"/>
      <c r="N931" s="146"/>
      <c r="O931" s="146"/>
      <c r="P931" s="146"/>
    </row>
    <row r="932">
      <c r="A932" s="146"/>
      <c r="B932" s="127"/>
      <c r="C932" s="146"/>
      <c r="D932" s="146"/>
      <c r="E932" s="146"/>
      <c r="F932" s="146"/>
      <c r="G932" s="146"/>
      <c r="H932" s="146"/>
      <c r="I932" s="146"/>
      <c r="J932" s="146"/>
      <c r="K932" s="146"/>
      <c r="L932" s="146"/>
      <c r="M932" s="146"/>
      <c r="N932" s="146"/>
      <c r="O932" s="146"/>
      <c r="P932" s="146"/>
    </row>
    <row r="933">
      <c r="A933" s="146"/>
      <c r="B933" s="127"/>
      <c r="C933" s="146"/>
      <c r="D933" s="146"/>
      <c r="E933" s="146"/>
      <c r="F933" s="146"/>
      <c r="G933" s="146"/>
      <c r="H933" s="146"/>
      <c r="I933" s="146"/>
      <c r="J933" s="146"/>
      <c r="K933" s="146"/>
      <c r="L933" s="146"/>
      <c r="M933" s="146"/>
      <c r="N933" s="146"/>
      <c r="O933" s="146"/>
      <c r="P933" s="146"/>
    </row>
    <row r="934">
      <c r="A934" s="146"/>
      <c r="B934" s="127"/>
      <c r="C934" s="146"/>
      <c r="D934" s="146"/>
      <c r="E934" s="146"/>
      <c r="F934" s="146"/>
      <c r="G934" s="146"/>
      <c r="H934" s="146"/>
      <c r="I934" s="146"/>
      <c r="J934" s="146"/>
      <c r="K934" s="146"/>
      <c r="L934" s="146"/>
      <c r="M934" s="146"/>
      <c r="N934" s="146"/>
      <c r="O934" s="146"/>
      <c r="P934" s="146"/>
    </row>
    <row r="935">
      <c r="A935" s="146"/>
      <c r="B935" s="127"/>
      <c r="C935" s="146"/>
      <c r="D935" s="146"/>
      <c r="E935" s="146"/>
      <c r="F935" s="146"/>
      <c r="G935" s="146"/>
      <c r="H935" s="146"/>
      <c r="I935" s="146"/>
      <c r="J935" s="146"/>
      <c r="K935" s="146"/>
      <c r="L935" s="146"/>
      <c r="M935" s="146"/>
      <c r="N935" s="146"/>
      <c r="O935" s="146"/>
      <c r="P935" s="146"/>
    </row>
    <row r="936">
      <c r="A936" s="146"/>
      <c r="B936" s="127"/>
      <c r="C936" s="146"/>
      <c r="D936" s="146"/>
      <c r="E936" s="146"/>
      <c r="F936" s="146"/>
      <c r="G936" s="146"/>
      <c r="H936" s="146"/>
      <c r="I936" s="146"/>
      <c r="J936" s="146"/>
      <c r="K936" s="146"/>
      <c r="L936" s="146"/>
      <c r="M936" s="146"/>
      <c r="N936" s="146"/>
      <c r="O936" s="146"/>
      <c r="P936" s="146"/>
    </row>
    <row r="937">
      <c r="A937" s="146"/>
      <c r="B937" s="127"/>
      <c r="C937" s="146"/>
      <c r="D937" s="146"/>
      <c r="E937" s="146"/>
      <c r="F937" s="146"/>
      <c r="G937" s="146"/>
      <c r="H937" s="146"/>
      <c r="I937" s="146"/>
      <c r="J937" s="146"/>
      <c r="K937" s="146"/>
      <c r="L937" s="146"/>
      <c r="M937" s="146"/>
      <c r="N937" s="146"/>
      <c r="O937" s="146"/>
      <c r="P937" s="146"/>
    </row>
    <row r="938">
      <c r="A938" s="146"/>
      <c r="B938" s="127"/>
      <c r="C938" s="146"/>
      <c r="D938" s="146"/>
      <c r="E938" s="146"/>
      <c r="F938" s="146"/>
      <c r="G938" s="146"/>
      <c r="H938" s="146"/>
      <c r="I938" s="146"/>
      <c r="J938" s="146"/>
      <c r="K938" s="146"/>
      <c r="L938" s="146"/>
      <c r="M938" s="146"/>
      <c r="N938" s="146"/>
      <c r="O938" s="146"/>
      <c r="P938" s="146"/>
    </row>
    <row r="939">
      <c r="A939" s="146"/>
      <c r="B939" s="127"/>
      <c r="C939" s="146"/>
      <c r="D939" s="146"/>
      <c r="E939" s="146"/>
      <c r="F939" s="146"/>
      <c r="G939" s="146"/>
      <c r="H939" s="146"/>
      <c r="I939" s="146"/>
      <c r="J939" s="146"/>
      <c r="K939" s="146"/>
      <c r="L939" s="146"/>
      <c r="M939" s="146"/>
      <c r="N939" s="146"/>
      <c r="O939" s="146"/>
      <c r="P939" s="146"/>
    </row>
    <row r="940">
      <c r="A940" s="146"/>
      <c r="B940" s="127"/>
      <c r="C940" s="146"/>
      <c r="D940" s="146"/>
      <c r="E940" s="146"/>
      <c r="F940" s="146"/>
      <c r="G940" s="146"/>
      <c r="H940" s="146"/>
      <c r="I940" s="146"/>
      <c r="J940" s="146"/>
      <c r="K940" s="146"/>
      <c r="L940" s="146"/>
      <c r="M940" s="146"/>
      <c r="N940" s="146"/>
      <c r="O940" s="146"/>
      <c r="P940" s="146"/>
    </row>
    <row r="941">
      <c r="A941" s="146"/>
      <c r="B941" s="127"/>
      <c r="C941" s="146"/>
      <c r="D941" s="146"/>
      <c r="E941" s="146"/>
      <c r="F941" s="146"/>
      <c r="G941" s="146"/>
      <c r="H941" s="146"/>
      <c r="I941" s="146"/>
      <c r="J941" s="146"/>
      <c r="K941" s="146"/>
      <c r="L941" s="146"/>
      <c r="M941" s="146"/>
      <c r="N941" s="146"/>
      <c r="O941" s="146"/>
      <c r="P941" s="146"/>
    </row>
    <row r="942">
      <c r="A942" s="146"/>
      <c r="B942" s="127"/>
      <c r="C942" s="146"/>
      <c r="D942" s="146"/>
      <c r="E942" s="146"/>
      <c r="F942" s="146"/>
      <c r="G942" s="146"/>
      <c r="H942" s="146"/>
      <c r="I942" s="146"/>
      <c r="J942" s="146"/>
      <c r="K942" s="146"/>
      <c r="L942" s="146"/>
      <c r="M942" s="146"/>
      <c r="N942" s="146"/>
      <c r="O942" s="146"/>
      <c r="P942" s="146"/>
    </row>
    <row r="943">
      <c r="A943" s="146"/>
      <c r="B943" s="127"/>
      <c r="C943" s="146"/>
      <c r="D943" s="146"/>
      <c r="E943" s="146"/>
      <c r="F943" s="146"/>
      <c r="G943" s="146"/>
      <c r="H943" s="146"/>
      <c r="I943" s="146"/>
      <c r="J943" s="146"/>
      <c r="K943" s="146"/>
      <c r="L943" s="146"/>
      <c r="M943" s="146"/>
      <c r="N943" s="146"/>
      <c r="O943" s="146"/>
      <c r="P943" s="146"/>
    </row>
    <row r="944">
      <c r="A944" s="146"/>
      <c r="B944" s="127"/>
      <c r="C944" s="146"/>
      <c r="D944" s="146"/>
      <c r="E944" s="146"/>
      <c r="F944" s="146"/>
      <c r="G944" s="146"/>
      <c r="H944" s="146"/>
      <c r="I944" s="146"/>
      <c r="J944" s="146"/>
      <c r="K944" s="146"/>
      <c r="L944" s="146"/>
      <c r="M944" s="146"/>
      <c r="N944" s="146"/>
      <c r="O944" s="146"/>
      <c r="P944" s="146"/>
    </row>
    <row r="945">
      <c r="A945" s="146"/>
      <c r="B945" s="127"/>
      <c r="C945" s="146"/>
      <c r="D945" s="146"/>
      <c r="E945" s="146"/>
      <c r="F945" s="146"/>
      <c r="G945" s="146"/>
      <c r="H945" s="146"/>
      <c r="I945" s="146"/>
      <c r="J945" s="146"/>
      <c r="K945" s="146"/>
      <c r="L945" s="146"/>
      <c r="M945" s="146"/>
      <c r="N945" s="146"/>
      <c r="O945" s="146"/>
      <c r="P945" s="146"/>
    </row>
    <row r="946">
      <c r="A946" s="146"/>
      <c r="B946" s="127"/>
      <c r="C946" s="146"/>
      <c r="D946" s="146"/>
      <c r="E946" s="146"/>
      <c r="F946" s="146"/>
      <c r="G946" s="146"/>
      <c r="H946" s="146"/>
      <c r="I946" s="146"/>
      <c r="J946" s="146"/>
      <c r="K946" s="146"/>
      <c r="L946" s="146"/>
      <c r="M946" s="146"/>
      <c r="N946" s="146"/>
      <c r="O946" s="146"/>
      <c r="P946" s="146"/>
    </row>
    <row r="947">
      <c r="A947" s="146"/>
      <c r="B947" s="127"/>
      <c r="C947" s="146"/>
      <c r="D947" s="146"/>
      <c r="E947" s="146"/>
      <c r="F947" s="146"/>
      <c r="G947" s="146"/>
      <c r="H947" s="146"/>
      <c r="I947" s="146"/>
      <c r="J947" s="146"/>
      <c r="K947" s="146"/>
      <c r="L947" s="146"/>
      <c r="M947" s="146"/>
      <c r="N947" s="146"/>
      <c r="O947" s="146"/>
      <c r="P947" s="146"/>
    </row>
    <row r="948">
      <c r="A948" s="146"/>
      <c r="B948" s="127"/>
      <c r="C948" s="146"/>
      <c r="D948" s="146"/>
      <c r="E948" s="146"/>
      <c r="F948" s="146"/>
      <c r="G948" s="146"/>
      <c r="H948" s="146"/>
      <c r="I948" s="146"/>
      <c r="J948" s="146"/>
      <c r="K948" s="146"/>
      <c r="L948" s="146"/>
      <c r="M948" s="146"/>
      <c r="N948" s="146"/>
      <c r="O948" s="146"/>
      <c r="P948" s="146"/>
    </row>
    <row r="949">
      <c r="A949" s="146"/>
      <c r="B949" s="127"/>
      <c r="C949" s="146"/>
      <c r="D949" s="146"/>
      <c r="E949" s="146"/>
      <c r="F949" s="146"/>
      <c r="G949" s="146"/>
      <c r="H949" s="146"/>
      <c r="I949" s="146"/>
      <c r="J949" s="146"/>
      <c r="K949" s="146"/>
      <c r="L949" s="146"/>
      <c r="M949" s="146"/>
      <c r="N949" s="146"/>
      <c r="O949" s="146"/>
      <c r="P949" s="146"/>
    </row>
    <row r="950">
      <c r="A950" s="146"/>
      <c r="B950" s="127"/>
      <c r="C950" s="146"/>
      <c r="D950" s="146"/>
      <c r="E950" s="146"/>
      <c r="F950" s="146"/>
      <c r="G950" s="146"/>
      <c r="H950" s="146"/>
      <c r="I950" s="146"/>
      <c r="J950" s="146"/>
      <c r="K950" s="146"/>
      <c r="L950" s="146"/>
      <c r="M950" s="146"/>
      <c r="N950" s="146"/>
      <c r="O950" s="146"/>
      <c r="P950" s="146"/>
    </row>
    <row r="951">
      <c r="A951" s="146"/>
      <c r="B951" s="127"/>
      <c r="C951" s="146"/>
      <c r="D951" s="146"/>
      <c r="E951" s="146"/>
      <c r="F951" s="146"/>
      <c r="G951" s="146"/>
      <c r="H951" s="146"/>
      <c r="I951" s="146"/>
      <c r="J951" s="146"/>
      <c r="K951" s="146"/>
      <c r="L951" s="146"/>
      <c r="M951" s="146"/>
      <c r="N951" s="146"/>
      <c r="O951" s="146"/>
      <c r="P951" s="146"/>
    </row>
    <row r="952">
      <c r="A952" s="146"/>
      <c r="B952" s="127"/>
      <c r="C952" s="146"/>
      <c r="D952" s="146"/>
      <c r="E952" s="146"/>
      <c r="F952" s="146"/>
      <c r="G952" s="146"/>
      <c r="H952" s="146"/>
      <c r="I952" s="146"/>
      <c r="J952" s="146"/>
      <c r="K952" s="146"/>
      <c r="L952" s="146"/>
      <c r="M952" s="146"/>
      <c r="N952" s="146"/>
      <c r="O952" s="146"/>
      <c r="P952" s="146"/>
    </row>
    <row r="953">
      <c r="A953" s="146"/>
      <c r="B953" s="127"/>
      <c r="C953" s="146"/>
      <c r="D953" s="146"/>
      <c r="E953" s="146"/>
      <c r="F953" s="146"/>
      <c r="G953" s="146"/>
      <c r="H953" s="146"/>
      <c r="I953" s="146"/>
      <c r="J953" s="146"/>
      <c r="K953" s="146"/>
      <c r="L953" s="146"/>
      <c r="M953" s="146"/>
      <c r="N953" s="146"/>
      <c r="O953" s="146"/>
      <c r="P953" s="146"/>
    </row>
    <row r="954">
      <c r="A954" s="146"/>
      <c r="B954" s="127"/>
      <c r="C954" s="146"/>
      <c r="D954" s="146"/>
      <c r="E954" s="146"/>
      <c r="F954" s="146"/>
      <c r="G954" s="146"/>
      <c r="H954" s="146"/>
      <c r="I954" s="146"/>
      <c r="J954" s="146"/>
      <c r="K954" s="146"/>
      <c r="L954" s="146"/>
      <c r="M954" s="146"/>
      <c r="N954" s="146"/>
      <c r="O954" s="146"/>
      <c r="P954" s="146"/>
    </row>
    <row r="955">
      <c r="A955" s="146"/>
      <c r="B955" s="127"/>
      <c r="C955" s="146"/>
      <c r="D955" s="146"/>
      <c r="E955" s="146"/>
      <c r="F955" s="146"/>
      <c r="G955" s="146"/>
      <c r="H955" s="146"/>
      <c r="I955" s="146"/>
      <c r="J955" s="146"/>
      <c r="K955" s="146"/>
      <c r="L955" s="146"/>
      <c r="M955" s="146"/>
      <c r="N955" s="146"/>
      <c r="O955" s="146"/>
      <c r="P955" s="146"/>
    </row>
    <row r="956">
      <c r="A956" s="146"/>
      <c r="B956" s="127"/>
      <c r="C956" s="146"/>
      <c r="D956" s="146"/>
      <c r="E956" s="146"/>
      <c r="F956" s="146"/>
      <c r="G956" s="146"/>
      <c r="H956" s="146"/>
      <c r="I956" s="146"/>
      <c r="J956" s="146"/>
      <c r="K956" s="146"/>
      <c r="L956" s="146"/>
      <c r="M956" s="146"/>
      <c r="N956" s="146"/>
      <c r="O956" s="146"/>
      <c r="P956" s="146"/>
    </row>
    <row r="957">
      <c r="A957" s="146"/>
      <c r="B957" s="127"/>
      <c r="C957" s="146"/>
      <c r="D957" s="146"/>
      <c r="E957" s="146"/>
      <c r="F957" s="146"/>
      <c r="G957" s="146"/>
      <c r="H957" s="146"/>
      <c r="I957" s="146"/>
      <c r="J957" s="146"/>
      <c r="K957" s="146"/>
      <c r="L957" s="146"/>
      <c r="M957" s="146"/>
      <c r="N957" s="146"/>
      <c r="O957" s="146"/>
      <c r="P957" s="146"/>
    </row>
    <row r="958">
      <c r="A958" s="146"/>
      <c r="B958" s="127"/>
      <c r="C958" s="146"/>
      <c r="D958" s="146"/>
      <c r="E958" s="146"/>
      <c r="F958" s="146"/>
      <c r="G958" s="146"/>
      <c r="H958" s="146"/>
      <c r="I958" s="146"/>
      <c r="J958" s="146"/>
      <c r="K958" s="146"/>
      <c r="L958" s="146"/>
      <c r="M958" s="146"/>
      <c r="N958" s="146"/>
      <c r="O958" s="146"/>
      <c r="P958" s="146"/>
    </row>
    <row r="959">
      <c r="A959" s="146"/>
      <c r="B959" s="127"/>
      <c r="C959" s="146"/>
      <c r="D959" s="146"/>
      <c r="E959" s="146"/>
      <c r="F959" s="146"/>
      <c r="G959" s="146"/>
      <c r="H959" s="146"/>
      <c r="I959" s="146"/>
      <c r="J959" s="146"/>
      <c r="K959" s="146"/>
      <c r="L959" s="146"/>
      <c r="M959" s="146"/>
      <c r="N959" s="146"/>
      <c r="O959" s="146"/>
      <c r="P959" s="146"/>
    </row>
    <row r="960">
      <c r="A960" s="146"/>
      <c r="B960" s="127"/>
      <c r="C960" s="146"/>
      <c r="D960" s="146"/>
      <c r="E960" s="146"/>
      <c r="F960" s="146"/>
      <c r="G960" s="146"/>
      <c r="H960" s="146"/>
      <c r="I960" s="146"/>
      <c r="J960" s="146"/>
      <c r="K960" s="146"/>
      <c r="L960" s="146"/>
      <c r="M960" s="146"/>
      <c r="N960" s="146"/>
      <c r="O960" s="146"/>
      <c r="P960" s="146"/>
    </row>
    <row r="961">
      <c r="A961" s="146"/>
      <c r="B961" s="127"/>
      <c r="C961" s="146"/>
      <c r="D961" s="146"/>
      <c r="E961" s="146"/>
      <c r="F961" s="146"/>
      <c r="G961" s="146"/>
      <c r="H961" s="146"/>
      <c r="I961" s="146"/>
      <c r="J961" s="146"/>
      <c r="K961" s="146"/>
      <c r="L961" s="146"/>
      <c r="M961" s="146"/>
      <c r="N961" s="146"/>
      <c r="O961" s="146"/>
      <c r="P961" s="146"/>
    </row>
    <row r="962">
      <c r="A962" s="146"/>
      <c r="B962" s="127"/>
      <c r="C962" s="146"/>
      <c r="D962" s="146"/>
      <c r="E962" s="146"/>
      <c r="F962" s="146"/>
      <c r="G962" s="146"/>
      <c r="H962" s="146"/>
      <c r="I962" s="146"/>
      <c r="J962" s="146"/>
      <c r="K962" s="146"/>
      <c r="L962" s="146"/>
      <c r="M962" s="146"/>
      <c r="N962" s="146"/>
      <c r="O962" s="146"/>
      <c r="P962" s="146"/>
    </row>
    <row r="963">
      <c r="A963" s="146"/>
      <c r="B963" s="127"/>
      <c r="C963" s="146"/>
      <c r="D963" s="146"/>
      <c r="E963" s="146"/>
      <c r="F963" s="146"/>
      <c r="G963" s="146"/>
      <c r="H963" s="146"/>
      <c r="I963" s="146"/>
      <c r="J963" s="146"/>
      <c r="K963" s="146"/>
      <c r="L963" s="146"/>
      <c r="M963" s="146"/>
      <c r="N963" s="146"/>
      <c r="O963" s="146"/>
      <c r="P963" s="146"/>
    </row>
    <row r="964">
      <c r="A964" s="146"/>
      <c r="B964" s="127"/>
      <c r="C964" s="146"/>
      <c r="D964" s="146"/>
      <c r="E964" s="146"/>
      <c r="F964" s="146"/>
      <c r="G964" s="146"/>
      <c r="H964" s="146"/>
      <c r="I964" s="146"/>
      <c r="J964" s="146"/>
      <c r="K964" s="146"/>
      <c r="L964" s="146"/>
      <c r="M964" s="146"/>
      <c r="N964" s="146"/>
      <c r="O964" s="146"/>
      <c r="P964" s="146"/>
    </row>
    <row r="965">
      <c r="A965" s="146"/>
      <c r="B965" s="127"/>
      <c r="C965" s="146"/>
      <c r="D965" s="146"/>
      <c r="E965" s="146"/>
      <c r="F965" s="146"/>
      <c r="G965" s="146"/>
      <c r="H965" s="146"/>
      <c r="I965" s="146"/>
      <c r="J965" s="146"/>
      <c r="K965" s="146"/>
      <c r="L965" s="146"/>
      <c r="M965" s="146"/>
      <c r="N965" s="146"/>
      <c r="O965" s="146"/>
      <c r="P965" s="146"/>
    </row>
    <row r="966">
      <c r="A966" s="146"/>
      <c r="B966" s="127"/>
      <c r="C966" s="146"/>
      <c r="D966" s="146"/>
      <c r="E966" s="146"/>
      <c r="F966" s="146"/>
      <c r="G966" s="146"/>
      <c r="H966" s="146"/>
      <c r="I966" s="146"/>
      <c r="J966" s="146"/>
      <c r="K966" s="146"/>
      <c r="L966" s="146"/>
      <c r="M966" s="146"/>
      <c r="N966" s="146"/>
      <c r="O966" s="146"/>
      <c r="P966" s="146"/>
    </row>
    <row r="967">
      <c r="A967" s="146"/>
      <c r="B967" s="127"/>
      <c r="C967" s="146"/>
      <c r="D967" s="146"/>
      <c r="E967" s="146"/>
      <c r="F967" s="146"/>
      <c r="G967" s="146"/>
      <c r="H967" s="146"/>
      <c r="I967" s="146"/>
      <c r="J967" s="146"/>
      <c r="K967" s="146"/>
      <c r="L967" s="146"/>
      <c r="M967" s="146"/>
      <c r="N967" s="146"/>
      <c r="O967" s="146"/>
      <c r="P967" s="146"/>
    </row>
    <row r="968">
      <c r="A968" s="146"/>
      <c r="B968" s="127"/>
      <c r="C968" s="146"/>
      <c r="D968" s="146"/>
      <c r="E968" s="146"/>
      <c r="F968" s="146"/>
      <c r="G968" s="146"/>
      <c r="H968" s="146"/>
      <c r="I968" s="146"/>
      <c r="J968" s="146"/>
      <c r="K968" s="146"/>
      <c r="L968" s="146"/>
      <c r="M968" s="146"/>
      <c r="N968" s="146"/>
      <c r="O968" s="146"/>
      <c r="P968" s="146"/>
    </row>
    <row r="969">
      <c r="A969" s="146"/>
      <c r="B969" s="127"/>
      <c r="C969" s="146"/>
      <c r="D969" s="146"/>
      <c r="E969" s="146"/>
      <c r="F969" s="146"/>
      <c r="G969" s="146"/>
      <c r="H969" s="146"/>
      <c r="I969" s="146"/>
      <c r="J969" s="146"/>
      <c r="K969" s="146"/>
      <c r="L969" s="146"/>
      <c r="M969" s="146"/>
      <c r="N969" s="146"/>
      <c r="O969" s="146"/>
      <c r="P969" s="146"/>
    </row>
    <row r="970">
      <c r="A970" s="146"/>
      <c r="B970" s="127"/>
      <c r="C970" s="146"/>
      <c r="D970" s="146"/>
      <c r="E970" s="146"/>
      <c r="F970" s="146"/>
      <c r="G970" s="146"/>
      <c r="H970" s="146"/>
      <c r="I970" s="146"/>
      <c r="J970" s="146"/>
      <c r="K970" s="146"/>
      <c r="L970" s="146"/>
      <c r="M970" s="146"/>
      <c r="N970" s="146"/>
      <c r="O970" s="146"/>
      <c r="P970" s="146"/>
    </row>
    <row r="971">
      <c r="A971" s="146"/>
      <c r="B971" s="127"/>
      <c r="C971" s="146"/>
      <c r="D971" s="146"/>
      <c r="E971" s="146"/>
      <c r="F971" s="146"/>
      <c r="G971" s="146"/>
      <c r="H971" s="146"/>
      <c r="I971" s="146"/>
      <c r="J971" s="146"/>
      <c r="K971" s="146"/>
      <c r="L971" s="146"/>
      <c r="M971" s="146"/>
      <c r="N971" s="146"/>
      <c r="O971" s="146"/>
      <c r="P971" s="146"/>
    </row>
    <row r="972">
      <c r="A972" s="146"/>
      <c r="B972" s="127"/>
      <c r="C972" s="146"/>
      <c r="D972" s="146"/>
      <c r="E972" s="146"/>
      <c r="F972" s="146"/>
      <c r="G972" s="146"/>
      <c r="H972" s="146"/>
      <c r="I972" s="146"/>
      <c r="J972" s="146"/>
      <c r="K972" s="146"/>
      <c r="L972" s="146"/>
      <c r="M972" s="146"/>
      <c r="N972" s="146"/>
      <c r="O972" s="146"/>
      <c r="P972" s="146"/>
    </row>
    <row r="973">
      <c r="A973" s="146"/>
      <c r="B973" s="127"/>
      <c r="C973" s="146"/>
      <c r="D973" s="146"/>
      <c r="E973" s="146"/>
      <c r="F973" s="146"/>
      <c r="G973" s="146"/>
      <c r="H973" s="146"/>
      <c r="I973" s="146"/>
      <c r="J973" s="146"/>
      <c r="K973" s="146"/>
      <c r="L973" s="146"/>
      <c r="M973" s="146"/>
      <c r="N973" s="146"/>
      <c r="O973" s="146"/>
      <c r="P973" s="146"/>
    </row>
    <row r="974">
      <c r="A974" s="146"/>
      <c r="B974" s="127"/>
      <c r="C974" s="146"/>
      <c r="D974" s="146"/>
      <c r="E974" s="146"/>
      <c r="F974" s="146"/>
      <c r="G974" s="146"/>
      <c r="H974" s="146"/>
      <c r="I974" s="146"/>
      <c r="J974" s="146"/>
      <c r="K974" s="146"/>
      <c r="L974" s="146"/>
      <c r="M974" s="146"/>
      <c r="N974" s="146"/>
      <c r="O974" s="146"/>
      <c r="P974" s="146"/>
    </row>
    <row r="975">
      <c r="A975" s="146"/>
      <c r="B975" s="127"/>
      <c r="C975" s="146"/>
      <c r="D975" s="146"/>
      <c r="E975" s="146"/>
      <c r="F975" s="146"/>
      <c r="G975" s="146"/>
      <c r="H975" s="146"/>
      <c r="I975" s="146"/>
      <c r="J975" s="146"/>
      <c r="K975" s="146"/>
      <c r="L975" s="146"/>
      <c r="M975" s="146"/>
      <c r="N975" s="146"/>
      <c r="O975" s="146"/>
      <c r="P975" s="146"/>
    </row>
    <row r="976">
      <c r="A976" s="146"/>
      <c r="B976" s="127"/>
      <c r="C976" s="146"/>
      <c r="D976" s="146"/>
      <c r="E976" s="146"/>
      <c r="F976" s="146"/>
      <c r="G976" s="146"/>
      <c r="H976" s="146"/>
      <c r="I976" s="146"/>
      <c r="J976" s="146"/>
      <c r="K976" s="146"/>
      <c r="L976" s="146"/>
      <c r="M976" s="146"/>
      <c r="N976" s="146"/>
      <c r="O976" s="146"/>
      <c r="P976" s="146"/>
    </row>
    <row r="977">
      <c r="A977" s="146"/>
      <c r="B977" s="127"/>
      <c r="C977" s="146"/>
      <c r="D977" s="146"/>
      <c r="E977" s="146"/>
      <c r="F977" s="146"/>
      <c r="G977" s="146"/>
      <c r="H977" s="146"/>
      <c r="I977" s="146"/>
      <c r="J977" s="146"/>
      <c r="K977" s="146"/>
      <c r="L977" s="146"/>
      <c r="M977" s="146"/>
      <c r="N977" s="146"/>
      <c r="O977" s="146"/>
      <c r="P977" s="146"/>
    </row>
    <row r="978">
      <c r="A978" s="146"/>
      <c r="B978" s="127"/>
      <c r="C978" s="146"/>
      <c r="D978" s="146"/>
      <c r="E978" s="146"/>
      <c r="F978" s="146"/>
      <c r="G978" s="146"/>
      <c r="H978" s="146"/>
      <c r="I978" s="146"/>
      <c r="J978" s="146"/>
      <c r="K978" s="146"/>
      <c r="L978" s="146"/>
      <c r="M978" s="146"/>
      <c r="N978" s="146"/>
      <c r="O978" s="146"/>
      <c r="P978" s="146"/>
    </row>
    <row r="979">
      <c r="A979" s="146"/>
      <c r="B979" s="127"/>
      <c r="C979" s="146"/>
      <c r="D979" s="146"/>
      <c r="E979" s="146"/>
      <c r="F979" s="146"/>
      <c r="G979" s="146"/>
      <c r="H979" s="146"/>
      <c r="I979" s="146"/>
      <c r="J979" s="146"/>
      <c r="K979" s="146"/>
      <c r="L979" s="146"/>
      <c r="M979" s="146"/>
      <c r="N979" s="146"/>
      <c r="O979" s="146"/>
      <c r="P979" s="146"/>
    </row>
    <row r="980">
      <c r="A980" s="146"/>
      <c r="B980" s="127"/>
      <c r="C980" s="146"/>
      <c r="D980" s="146"/>
      <c r="E980" s="146"/>
      <c r="F980" s="146"/>
      <c r="G980" s="146"/>
      <c r="H980" s="146"/>
      <c r="I980" s="146"/>
      <c r="J980" s="146"/>
      <c r="K980" s="146"/>
      <c r="L980" s="146"/>
      <c r="M980" s="146"/>
      <c r="N980" s="146"/>
      <c r="O980" s="146"/>
      <c r="P980" s="146"/>
    </row>
    <row r="981">
      <c r="A981" s="146"/>
      <c r="B981" s="127"/>
      <c r="C981" s="146"/>
      <c r="D981" s="146"/>
      <c r="E981" s="146"/>
      <c r="F981" s="146"/>
      <c r="G981" s="146"/>
      <c r="H981" s="146"/>
      <c r="I981" s="146"/>
      <c r="J981" s="146"/>
      <c r="K981" s="146"/>
      <c r="L981" s="146"/>
      <c r="M981" s="146"/>
      <c r="N981" s="146"/>
      <c r="O981" s="146"/>
      <c r="P981" s="146"/>
    </row>
    <row r="982">
      <c r="A982" s="146"/>
      <c r="B982" s="127"/>
      <c r="C982" s="146"/>
      <c r="D982" s="146"/>
      <c r="E982" s="146"/>
      <c r="F982" s="146"/>
      <c r="G982" s="146"/>
      <c r="H982" s="146"/>
      <c r="I982" s="146"/>
      <c r="J982" s="146"/>
      <c r="K982" s="146"/>
      <c r="L982" s="146"/>
      <c r="M982" s="146"/>
      <c r="N982" s="146"/>
      <c r="O982" s="146"/>
      <c r="P982" s="146"/>
    </row>
    <row r="983">
      <c r="A983" s="146"/>
      <c r="B983" s="127"/>
      <c r="C983" s="146"/>
      <c r="D983" s="146"/>
      <c r="E983" s="146"/>
      <c r="F983" s="146"/>
      <c r="G983" s="146"/>
      <c r="H983" s="146"/>
      <c r="I983" s="146"/>
      <c r="J983" s="146"/>
      <c r="K983" s="146"/>
      <c r="L983" s="146"/>
      <c r="M983" s="146"/>
      <c r="N983" s="146"/>
      <c r="O983" s="146"/>
      <c r="P983" s="146"/>
    </row>
    <row r="984">
      <c r="A984" s="146"/>
      <c r="B984" s="127"/>
      <c r="C984" s="146"/>
      <c r="D984" s="146"/>
      <c r="E984" s="146"/>
      <c r="F984" s="146"/>
      <c r="G984" s="146"/>
      <c r="H984" s="146"/>
      <c r="I984" s="146"/>
      <c r="J984" s="146"/>
      <c r="K984" s="146"/>
      <c r="L984" s="146"/>
      <c r="M984" s="146"/>
      <c r="N984" s="146"/>
      <c r="O984" s="146"/>
      <c r="P984" s="146"/>
    </row>
    <row r="985">
      <c r="A985" s="146"/>
      <c r="B985" s="127"/>
      <c r="C985" s="146"/>
      <c r="D985" s="146"/>
      <c r="E985" s="146"/>
      <c r="F985" s="146"/>
      <c r="G985" s="146"/>
      <c r="H985" s="146"/>
      <c r="I985" s="146"/>
      <c r="J985" s="146"/>
      <c r="K985" s="146"/>
      <c r="L985" s="146"/>
      <c r="M985" s="146"/>
      <c r="N985" s="146"/>
      <c r="O985" s="146"/>
      <c r="P985" s="146"/>
    </row>
    <row r="986">
      <c r="A986" s="146"/>
      <c r="B986" s="127"/>
      <c r="C986" s="146"/>
      <c r="D986" s="146"/>
      <c r="E986" s="146"/>
      <c r="F986" s="146"/>
      <c r="G986" s="146"/>
      <c r="H986" s="146"/>
      <c r="I986" s="146"/>
      <c r="J986" s="146"/>
      <c r="K986" s="146"/>
      <c r="L986" s="146"/>
      <c r="M986" s="146"/>
      <c r="N986" s="146"/>
      <c r="O986" s="146"/>
      <c r="P986" s="146"/>
    </row>
    <row r="987">
      <c r="A987" s="146"/>
      <c r="B987" s="127"/>
      <c r="C987" s="146"/>
      <c r="D987" s="146"/>
      <c r="E987" s="146"/>
      <c r="F987" s="146"/>
      <c r="G987" s="146"/>
      <c r="H987" s="146"/>
      <c r="I987" s="146"/>
      <c r="J987" s="146"/>
      <c r="K987" s="146"/>
      <c r="L987" s="146"/>
      <c r="M987" s="146"/>
      <c r="N987" s="146"/>
      <c r="O987" s="146"/>
      <c r="P987" s="146"/>
    </row>
    <row r="988">
      <c r="A988" s="146"/>
      <c r="B988" s="127"/>
      <c r="C988" s="146"/>
      <c r="D988" s="146"/>
      <c r="E988" s="146"/>
      <c r="F988" s="146"/>
      <c r="G988" s="146"/>
      <c r="H988" s="146"/>
      <c r="I988" s="146"/>
      <c r="J988" s="146"/>
      <c r="K988" s="146"/>
      <c r="L988" s="146"/>
      <c r="M988" s="146"/>
      <c r="N988" s="146"/>
      <c r="O988" s="146"/>
      <c r="P988" s="146"/>
    </row>
    <row r="989">
      <c r="A989" s="146"/>
      <c r="B989" s="127"/>
      <c r="C989" s="146"/>
      <c r="D989" s="146"/>
      <c r="E989" s="146"/>
      <c r="F989" s="146"/>
      <c r="G989" s="146"/>
      <c r="H989" s="146"/>
      <c r="I989" s="146"/>
      <c r="J989" s="146"/>
      <c r="K989" s="146"/>
      <c r="L989" s="146"/>
      <c r="M989" s="146"/>
      <c r="N989" s="146"/>
      <c r="O989" s="146"/>
      <c r="P989" s="146"/>
    </row>
    <row r="990">
      <c r="A990" s="146"/>
      <c r="B990" s="127"/>
      <c r="C990" s="146"/>
      <c r="D990" s="146"/>
      <c r="E990" s="146"/>
      <c r="F990" s="146"/>
      <c r="G990" s="146"/>
      <c r="H990" s="146"/>
      <c r="I990" s="146"/>
      <c r="J990" s="146"/>
      <c r="K990" s="146"/>
      <c r="L990" s="146"/>
      <c r="M990" s="146"/>
      <c r="N990" s="146"/>
      <c r="O990" s="146"/>
      <c r="P990" s="146"/>
    </row>
    <row r="991">
      <c r="A991" s="146"/>
      <c r="B991" s="127"/>
      <c r="C991" s="146"/>
      <c r="D991" s="146"/>
      <c r="E991" s="146"/>
      <c r="F991" s="146"/>
      <c r="G991" s="146"/>
      <c r="H991" s="146"/>
      <c r="I991" s="146"/>
      <c r="J991" s="146"/>
      <c r="K991" s="146"/>
      <c r="L991" s="146"/>
      <c r="M991" s="146"/>
      <c r="N991" s="146"/>
      <c r="O991" s="146"/>
      <c r="P991" s="146"/>
    </row>
    <row r="992">
      <c r="A992" s="146"/>
      <c r="B992" s="127"/>
      <c r="C992" s="146"/>
      <c r="D992" s="146"/>
      <c r="E992" s="146"/>
      <c r="F992" s="146"/>
      <c r="G992" s="146"/>
      <c r="H992" s="146"/>
      <c r="I992" s="146"/>
      <c r="J992" s="146"/>
      <c r="K992" s="146"/>
      <c r="L992" s="146"/>
      <c r="M992" s="146"/>
      <c r="N992" s="146"/>
      <c r="O992" s="146"/>
      <c r="P992" s="146"/>
    </row>
    <row r="993">
      <c r="A993" s="146"/>
      <c r="B993" s="127"/>
      <c r="C993" s="146"/>
      <c r="D993" s="146"/>
      <c r="E993" s="146"/>
      <c r="F993" s="146"/>
      <c r="G993" s="146"/>
      <c r="H993" s="146"/>
      <c r="I993" s="146"/>
      <c r="J993" s="146"/>
      <c r="K993" s="146"/>
      <c r="L993" s="146"/>
      <c r="M993" s="146"/>
      <c r="N993" s="146"/>
      <c r="O993" s="146"/>
      <c r="P993" s="146"/>
    </row>
    <row r="994">
      <c r="A994" s="146"/>
      <c r="B994" s="127"/>
      <c r="C994" s="146"/>
      <c r="D994" s="146"/>
      <c r="E994" s="146"/>
      <c r="F994" s="146"/>
      <c r="G994" s="146"/>
      <c r="H994" s="146"/>
      <c r="I994" s="146"/>
      <c r="J994" s="146"/>
      <c r="K994" s="146"/>
      <c r="L994" s="146"/>
      <c r="M994" s="146"/>
      <c r="N994" s="146"/>
      <c r="O994" s="146"/>
      <c r="P994" s="146"/>
    </row>
    <row r="995">
      <c r="A995" s="146"/>
      <c r="B995" s="127"/>
      <c r="C995" s="146"/>
      <c r="D995" s="146"/>
      <c r="E995" s="146"/>
      <c r="F995" s="146"/>
      <c r="G995" s="146"/>
      <c r="H995" s="146"/>
      <c r="I995" s="146"/>
      <c r="J995" s="146"/>
      <c r="K995" s="146"/>
      <c r="L995" s="146"/>
      <c r="M995" s="146"/>
      <c r="N995" s="146"/>
      <c r="O995" s="146"/>
      <c r="P995" s="146"/>
    </row>
    <row r="996">
      <c r="A996" s="146"/>
      <c r="B996" s="127"/>
      <c r="C996" s="146"/>
      <c r="D996" s="146"/>
      <c r="E996" s="146"/>
      <c r="F996" s="146"/>
      <c r="G996" s="146"/>
      <c r="H996" s="146"/>
      <c r="I996" s="146"/>
      <c r="J996" s="146"/>
      <c r="K996" s="146"/>
      <c r="L996" s="146"/>
      <c r="M996" s="146"/>
      <c r="N996" s="146"/>
      <c r="O996" s="146"/>
      <c r="P996" s="146"/>
    </row>
    <row r="997">
      <c r="A997" s="146"/>
      <c r="B997" s="127"/>
      <c r="C997" s="146"/>
      <c r="D997" s="146"/>
      <c r="E997" s="146"/>
      <c r="F997" s="146"/>
      <c r="G997" s="146"/>
      <c r="H997" s="146"/>
      <c r="I997" s="146"/>
      <c r="J997" s="146"/>
      <c r="K997" s="146"/>
      <c r="L997" s="146"/>
      <c r="M997" s="146"/>
      <c r="N997" s="146"/>
      <c r="O997" s="146"/>
      <c r="P997" s="146"/>
    </row>
    <row r="998">
      <c r="A998" s="146"/>
      <c r="B998" s="127"/>
      <c r="C998" s="146"/>
      <c r="D998" s="146"/>
      <c r="E998" s="146"/>
      <c r="F998" s="146"/>
      <c r="G998" s="146"/>
      <c r="H998" s="146"/>
      <c r="I998" s="146"/>
      <c r="J998" s="146"/>
      <c r="K998" s="146"/>
      <c r="L998" s="146"/>
      <c r="M998" s="146"/>
      <c r="N998" s="146"/>
      <c r="O998" s="146"/>
      <c r="P998" s="146"/>
    </row>
    <row r="999">
      <c r="A999" s="146"/>
      <c r="B999" s="127"/>
      <c r="C999" s="146"/>
      <c r="D999" s="146"/>
      <c r="E999" s="146"/>
      <c r="F999" s="146"/>
      <c r="G999" s="146"/>
      <c r="H999" s="146"/>
      <c r="I999" s="146"/>
      <c r="J999" s="146"/>
      <c r="K999" s="146"/>
      <c r="L999" s="146"/>
      <c r="M999" s="146"/>
      <c r="N999" s="146"/>
      <c r="O999" s="146"/>
      <c r="P999" s="146"/>
    </row>
    <row r="1000">
      <c r="A1000" s="146"/>
      <c r="B1000" s="127"/>
      <c r="C1000" s="146"/>
      <c r="D1000" s="146"/>
      <c r="E1000" s="146"/>
      <c r="F1000" s="146"/>
      <c r="G1000" s="146"/>
      <c r="H1000" s="146"/>
      <c r="I1000" s="146"/>
      <c r="J1000" s="146"/>
      <c r="K1000" s="146"/>
      <c r="L1000" s="146"/>
      <c r="M1000" s="146"/>
      <c r="N1000" s="146"/>
      <c r="O1000" s="146"/>
      <c r="P1000" s="146"/>
    </row>
  </sheetData>
  <hyperlinks>
    <hyperlink r:id="rId1" ref="L3"/>
    <hyperlink r:id="rId2" ref="V3"/>
    <hyperlink r:id="rId3" ref="L4"/>
    <hyperlink r:id="rId4" ref="V4"/>
    <hyperlink r:id="rId5" ref="L5"/>
    <hyperlink r:id="rId6" ref="V5"/>
    <hyperlink r:id="rId7" ref="L6"/>
    <hyperlink r:id="rId8" ref="V6"/>
    <hyperlink r:id="rId9" ref="L7"/>
    <hyperlink r:id="rId10" ref="V7"/>
    <hyperlink r:id="rId11" ref="L8"/>
    <hyperlink r:id="rId12" ref="L9"/>
    <hyperlink r:id="rId13" ref="V9"/>
    <hyperlink r:id="rId14" ref="L10"/>
    <hyperlink r:id="rId15" ref="V10"/>
    <hyperlink r:id="rId16" ref="L11"/>
    <hyperlink r:id="rId17" ref="V11"/>
    <hyperlink r:id="rId18" ref="L12"/>
    <hyperlink r:id="rId19" ref="V12"/>
    <hyperlink r:id="rId20" ref="L13"/>
    <hyperlink r:id="rId21" ref="V13"/>
    <hyperlink r:id="rId22" ref="L14"/>
    <hyperlink r:id="rId23" ref="V14"/>
    <hyperlink r:id="rId24" ref="W14"/>
    <hyperlink r:id="rId25" ref="L15"/>
    <hyperlink r:id="rId26" ref="V15"/>
    <hyperlink r:id="rId27" location="cite_note-Chippaux2014-36" ref="L16"/>
    <hyperlink r:id="rId28" ref="L17"/>
    <hyperlink r:id="rId29" ref="V17"/>
    <hyperlink r:id="rId30" ref="L18"/>
    <hyperlink r:id="rId31" ref="L19"/>
    <hyperlink r:id="rId32" ref="L20"/>
    <hyperlink r:id="rId33" ref="V20"/>
    <hyperlink r:id="rId34" ref="L21"/>
    <hyperlink r:id="rId35" location="a5" ref="L22"/>
    <hyperlink r:id="rId36" ref="V22"/>
    <hyperlink r:id="rId37" ref="L23"/>
    <hyperlink r:id="rId38" ref="V23"/>
    <hyperlink r:id="rId39" ref="W23"/>
    <hyperlink r:id="rId40" ref="L24"/>
    <hyperlink r:id="rId41" ref="V24"/>
    <hyperlink r:id="rId42" location="cite_note-Microbiology3-20" ref="L25"/>
    <hyperlink r:id="rId43" ref="V25"/>
    <hyperlink r:id="rId44" location="cite_note-Microbiology3-20" ref="L26"/>
    <hyperlink r:id="rId45" ref="V26"/>
    <hyperlink r:id="rId46" ref="L27"/>
    <hyperlink r:id="rId47" ref="L28"/>
    <hyperlink r:id="rId48" ref="L29"/>
    <hyperlink r:id="rId49" ref="L30"/>
    <hyperlink r:id="rId50" ref="L31"/>
    <hyperlink r:id="rId51" ref="O31"/>
    <hyperlink r:id="rId52" ref="V31"/>
    <hyperlink r:id="rId53" ref="L32"/>
    <hyperlink r:id="rId54" ref="O32"/>
    <hyperlink r:id="rId55" ref="V32"/>
    <hyperlink r:id="rId56" location="cite_note-3" ref="L33"/>
    <hyperlink r:id="rId57" ref="O33"/>
    <hyperlink r:id="rId58" ref="L34"/>
    <hyperlink r:id="rId59" ref="O34"/>
    <hyperlink r:id="rId60" ref="V34"/>
    <hyperlink r:id="rId61" ref="L35"/>
    <hyperlink r:id="rId62" ref="O35"/>
    <hyperlink r:id="rId63" ref="L36"/>
    <hyperlink r:id="rId64" ref="O36"/>
    <hyperlink r:id="rId65" ref="L37"/>
    <hyperlink r:id="rId66" ref="O37"/>
    <hyperlink r:id="rId67" ref="L38"/>
    <hyperlink r:id="rId68" ref="O38"/>
    <hyperlink r:id="rId69" ref="V38"/>
    <hyperlink r:id="rId70" ref="L39"/>
    <hyperlink r:id="rId71" ref="L40"/>
    <hyperlink r:id="rId72" ref="O40"/>
    <hyperlink r:id="rId73" ref="L41"/>
    <hyperlink r:id="rId74" ref="O41"/>
    <hyperlink r:id="rId75" ref="L42"/>
    <hyperlink r:id="rId76" ref="L43"/>
    <hyperlink r:id="rId77" ref="V43"/>
    <hyperlink r:id="rId78" ref="W43"/>
    <hyperlink r:id="rId79" location="cite_note-Hviid2008-2" ref="L44"/>
    <hyperlink r:id="rId80" ref="V44"/>
    <hyperlink r:id="rId81" location="modalIdString_CDCTable_0" ref="L45"/>
    <hyperlink r:id="rId82" ref="L46"/>
    <hyperlink r:id="rId83" ref="L47"/>
    <hyperlink r:id="rId84" ref="L48"/>
    <hyperlink r:id="rId85" ref="L49"/>
    <hyperlink r:id="rId86" ref="V49"/>
    <hyperlink r:id="rId87" ref="L50"/>
    <hyperlink r:id="rId88" ref="V50"/>
    <hyperlink r:id="rId89" location="cite_note-Sherris-21" ref="L51"/>
    <hyperlink r:id="rId90" location="cite_note-Sherris-21" ref="L52"/>
    <hyperlink r:id="rId91" ref="L53"/>
    <hyperlink r:id="rId92" ref="V53"/>
    <hyperlink r:id="rId93" ref="L54"/>
    <hyperlink r:id="rId94" ref="V54"/>
    <hyperlink r:id="rId95" ref="L55"/>
    <hyperlink r:id="rId96" ref="V55"/>
    <hyperlink r:id="rId97" ref="W55"/>
    <hyperlink r:id="rId98" ref="L56"/>
    <hyperlink r:id="rId99" ref="V56"/>
    <hyperlink r:id="rId100" ref="W56"/>
    <hyperlink r:id="rId101" ref="L57"/>
    <hyperlink r:id="rId102" ref="V57"/>
    <hyperlink r:id="rId103" location="ref142717" ref="L58"/>
    <hyperlink r:id="rId104" ref="V58"/>
    <hyperlink r:id="rId105" ref="L59"/>
    <hyperlink r:id="rId106" ref="O59"/>
    <hyperlink r:id="rId107" ref="L60"/>
    <hyperlink r:id="rId108" ref="O60"/>
    <hyperlink r:id="rId109" ref="L61"/>
    <hyperlink r:id="rId110" ref="L62"/>
    <hyperlink r:id="rId111" ref="L63"/>
    <hyperlink r:id="rId112" ref="L64"/>
    <hyperlink r:id="rId113" ref="V64"/>
    <hyperlink r:id="rId114" ref="W64"/>
    <hyperlink r:id="rId115" ref="L65"/>
    <hyperlink r:id="rId116" ref="V65"/>
    <hyperlink r:id="rId117" ref="W65"/>
    <hyperlink r:id="rId118" ref="L66"/>
    <hyperlink r:id="rId119" ref="V66"/>
    <hyperlink r:id="rId120" ref="L67"/>
    <hyperlink r:id="rId121" ref="V67"/>
    <hyperlink r:id="rId122" ref="L68"/>
    <hyperlink r:id="rId123" ref="V68"/>
    <hyperlink r:id="rId124" ref="W68"/>
    <hyperlink r:id="rId125" ref="L69"/>
    <hyperlink r:id="rId126" ref="L70"/>
    <hyperlink r:id="rId127" ref="V70"/>
    <hyperlink r:id="rId128" ref="W70"/>
    <hyperlink r:id="rId129" ref="L71"/>
    <hyperlink r:id="rId130" ref="O71"/>
    <hyperlink r:id="rId131" ref="V71"/>
    <hyperlink r:id="rId132" ref="L72"/>
    <hyperlink r:id="rId133" ref="V72"/>
    <hyperlink r:id="rId134" ref="V73"/>
    <hyperlink r:id="rId135" ref="V74"/>
    <hyperlink r:id="rId136" location="cite_note-Microbiology3-20" ref="L75"/>
    <hyperlink r:id="rId137" ref="V75"/>
    <hyperlink r:id="rId138" ref="L76"/>
    <hyperlink r:id="rId139" ref="O76"/>
    <hyperlink r:id="rId140" ref="V76"/>
    <hyperlink r:id="rId141" ref="L77"/>
    <hyperlink r:id="rId142" ref="O77"/>
    <hyperlink r:id="rId143" ref="L78"/>
    <hyperlink r:id="rId144" ref="O78"/>
    <hyperlink r:id="rId145" ref="L79"/>
    <hyperlink r:id="rId146" ref="V79"/>
    <hyperlink r:id="rId147" ref="L80"/>
    <hyperlink r:id="rId148" ref="V80"/>
    <hyperlink r:id="rId149" ref="W80"/>
  </hyperlinks>
  <drawing r:id="rId15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7.29"/>
    <col customWidth="1" min="2" max="2" width="24.29"/>
    <col customWidth="1" min="3" max="3" width="23.71"/>
    <col customWidth="1" min="4" max="49" width="18.57"/>
  </cols>
  <sheetData>
    <row r="1">
      <c r="A1" s="155" t="s">
        <v>23</v>
      </c>
      <c r="B1" s="155" t="s">
        <v>677</v>
      </c>
      <c r="C1" s="156" t="s">
        <v>25</v>
      </c>
      <c r="D1" s="124" t="s">
        <v>26</v>
      </c>
      <c r="E1" s="157" t="s">
        <v>29</v>
      </c>
      <c r="F1" s="109" t="s">
        <v>30</v>
      </c>
      <c r="G1" s="109" t="s">
        <v>31</v>
      </c>
      <c r="H1" s="158" t="s">
        <v>27</v>
      </c>
      <c r="I1" s="156" t="s">
        <v>28</v>
      </c>
      <c r="J1" s="156" t="s">
        <v>32</v>
      </c>
      <c r="K1" s="109" t="s">
        <v>33</v>
      </c>
      <c r="L1" s="159" t="s">
        <v>34</v>
      </c>
      <c r="M1" s="109" t="s">
        <v>35</v>
      </c>
      <c r="N1" s="160" t="s">
        <v>36</v>
      </c>
      <c r="O1" s="160" t="s">
        <v>37</v>
      </c>
      <c r="P1" s="160" t="s">
        <v>38</v>
      </c>
      <c r="Q1" s="160" t="s">
        <v>39</v>
      </c>
      <c r="R1" s="160" t="s">
        <v>41</v>
      </c>
      <c r="S1" s="161" t="s">
        <v>41</v>
      </c>
      <c r="T1" s="124" t="s">
        <v>42</v>
      </c>
      <c r="U1" s="124" t="s">
        <v>43</v>
      </c>
      <c r="V1" s="124" t="s">
        <v>44</v>
      </c>
      <c r="W1" s="124" t="s">
        <v>45</v>
      </c>
      <c r="X1" s="121" t="s">
        <v>46</v>
      </c>
      <c r="Y1" s="124" t="s">
        <v>47</v>
      </c>
      <c r="Z1" s="162" t="s">
        <v>678</v>
      </c>
      <c r="AA1" s="163" t="s">
        <v>49</v>
      </c>
      <c r="AB1" s="164" t="s">
        <v>50</v>
      </c>
      <c r="AC1" s="165" t="s">
        <v>51</v>
      </c>
      <c r="AD1" s="165" t="s">
        <v>52</v>
      </c>
      <c r="AE1" s="166" t="s">
        <v>53</v>
      </c>
      <c r="AF1" s="166" t="s">
        <v>54</v>
      </c>
      <c r="AG1" s="167" t="s">
        <v>20</v>
      </c>
      <c r="AH1" s="168" t="s">
        <v>55</v>
      </c>
      <c r="AI1" s="168" t="s">
        <v>56</v>
      </c>
      <c r="AJ1" s="168" t="s">
        <v>57</v>
      </c>
      <c r="AK1" s="168" t="s">
        <v>58</v>
      </c>
      <c r="AL1" s="162" t="s">
        <v>59</v>
      </c>
      <c r="AM1" s="163" t="s">
        <v>60</v>
      </c>
      <c r="AN1" s="163" t="s">
        <v>61</v>
      </c>
      <c r="AO1" s="163" t="s">
        <v>62</v>
      </c>
      <c r="AP1" s="165" t="s">
        <v>63</v>
      </c>
      <c r="AQ1" s="164" t="s">
        <v>64</v>
      </c>
      <c r="AR1" s="169" t="s">
        <v>65</v>
      </c>
      <c r="AS1" s="157" t="s">
        <v>66</v>
      </c>
      <c r="AT1" s="157" t="s">
        <v>67</v>
      </c>
      <c r="AU1" s="170" t="s">
        <v>68</v>
      </c>
      <c r="AV1" s="170" t="s">
        <v>69</v>
      </c>
      <c r="AW1" s="171" t="s">
        <v>70</v>
      </c>
    </row>
    <row r="2">
      <c r="A2" s="33">
        <v>1.0</v>
      </c>
      <c r="B2" s="34" t="s">
        <v>126</v>
      </c>
      <c r="C2" s="35" t="s">
        <v>127</v>
      </c>
      <c r="D2" s="14" t="s">
        <v>128</v>
      </c>
      <c r="E2" s="17">
        <v>3.0</v>
      </c>
      <c r="F2" s="18" t="s">
        <v>123</v>
      </c>
      <c r="G2" s="18" t="s">
        <v>123</v>
      </c>
      <c r="H2" s="15">
        <v>0.0</v>
      </c>
      <c r="I2" s="36">
        <v>0.2</v>
      </c>
      <c r="J2" s="37" t="s">
        <v>129</v>
      </c>
      <c r="K2" s="38">
        <v>0.14</v>
      </c>
      <c r="L2" s="20">
        <v>1.07E7</v>
      </c>
      <c r="M2" s="20">
        <v>25600.0</v>
      </c>
      <c r="N2" s="21">
        <v>0.23925233644859814</v>
      </c>
      <c r="O2" s="22" t="s">
        <v>123</v>
      </c>
      <c r="P2" s="22" t="s">
        <v>123</v>
      </c>
      <c r="Q2" s="23">
        <v>0.0</v>
      </c>
      <c r="R2" s="20" t="s">
        <v>123</v>
      </c>
      <c r="S2" s="20">
        <v>5.35E7</v>
      </c>
      <c r="T2" s="19" t="s">
        <v>125</v>
      </c>
      <c r="U2" s="31">
        <v>10.0</v>
      </c>
      <c r="V2" s="31">
        <v>10.0</v>
      </c>
      <c r="W2" s="25" t="s">
        <v>130</v>
      </c>
      <c r="X2" s="22">
        <v>3.5</v>
      </c>
      <c r="Y2" s="39">
        <v>43282.0</v>
      </c>
      <c r="Z2" s="17" t="s">
        <v>123</v>
      </c>
      <c r="AA2" s="17" t="s">
        <v>123</v>
      </c>
      <c r="AB2" s="17" t="s">
        <v>123</v>
      </c>
      <c r="AC2" s="17" t="s">
        <v>123</v>
      </c>
      <c r="AD2" s="17" t="s">
        <v>123</v>
      </c>
      <c r="AE2" s="28" t="s">
        <v>123</v>
      </c>
      <c r="AF2" s="28" t="s">
        <v>123</v>
      </c>
      <c r="AG2" s="17" t="s">
        <v>123</v>
      </c>
      <c r="AH2" s="17" t="s">
        <v>123</v>
      </c>
      <c r="AI2" s="17" t="s">
        <v>123</v>
      </c>
      <c r="AJ2" s="17" t="s">
        <v>123</v>
      </c>
      <c r="AK2" s="17" t="s">
        <v>123</v>
      </c>
      <c r="AL2" s="17" t="s">
        <v>123</v>
      </c>
      <c r="AM2" s="17" t="s">
        <v>123</v>
      </c>
      <c r="AN2" s="17">
        <v>0.0</v>
      </c>
      <c r="AO2" s="17" t="s">
        <v>123</v>
      </c>
      <c r="AP2" s="17" t="s">
        <v>123</v>
      </c>
      <c r="AQ2" s="17" t="s">
        <v>123</v>
      </c>
      <c r="AR2" s="40" t="s">
        <v>123</v>
      </c>
      <c r="AS2" s="31" t="s">
        <v>123</v>
      </c>
      <c r="AT2" s="31" t="s">
        <v>123</v>
      </c>
      <c r="AU2" s="32" t="s">
        <v>131</v>
      </c>
      <c r="AV2" s="32" t="s">
        <v>123</v>
      </c>
      <c r="AW2" s="32" t="s">
        <v>123</v>
      </c>
    </row>
    <row r="3">
      <c r="A3" s="33">
        <v>2.0</v>
      </c>
      <c r="B3" s="34" t="s">
        <v>126</v>
      </c>
      <c r="C3" s="35" t="s">
        <v>132</v>
      </c>
      <c r="D3" s="14" t="s">
        <v>128</v>
      </c>
      <c r="E3" s="17">
        <v>3.0</v>
      </c>
      <c r="F3" s="18" t="s">
        <v>123</v>
      </c>
      <c r="G3" s="18" t="s">
        <v>123</v>
      </c>
      <c r="H3" s="15">
        <v>0.0</v>
      </c>
      <c r="I3" s="36">
        <f>average(0.25,0.75)</f>
        <v>0.5</v>
      </c>
      <c r="J3" s="37" t="s">
        <v>133</v>
      </c>
      <c r="K3" s="38">
        <v>0.65</v>
      </c>
      <c r="L3" s="20">
        <v>1.07E7</v>
      </c>
      <c r="M3" s="20">
        <v>25600.0</v>
      </c>
      <c r="N3" s="21">
        <v>0.23925233644859814</v>
      </c>
      <c r="O3" s="41" t="s">
        <v>123</v>
      </c>
      <c r="P3" s="22" t="s">
        <v>123</v>
      </c>
      <c r="Q3" s="23">
        <v>0.0</v>
      </c>
      <c r="R3" s="20" t="s">
        <v>123</v>
      </c>
      <c r="S3" s="20">
        <v>2.14E7</v>
      </c>
      <c r="T3" s="19" t="s">
        <v>125</v>
      </c>
      <c r="U3" s="31" t="s">
        <v>123</v>
      </c>
      <c r="V3" s="31" t="s">
        <v>123</v>
      </c>
      <c r="W3" s="25" t="s">
        <v>123</v>
      </c>
      <c r="X3" s="22">
        <v>3.5</v>
      </c>
      <c r="Y3" s="39">
        <v>43283.0</v>
      </c>
      <c r="Z3" s="17" t="s">
        <v>123</v>
      </c>
      <c r="AA3" s="17" t="s">
        <v>123</v>
      </c>
      <c r="AB3" s="17" t="s">
        <v>123</v>
      </c>
      <c r="AC3" s="17" t="s">
        <v>123</v>
      </c>
      <c r="AD3" s="17" t="s">
        <v>123</v>
      </c>
      <c r="AE3" s="28" t="s">
        <v>123</v>
      </c>
      <c r="AF3" s="28" t="s">
        <v>123</v>
      </c>
      <c r="AG3" s="17" t="s">
        <v>123</v>
      </c>
      <c r="AH3" s="17" t="s">
        <v>123</v>
      </c>
      <c r="AI3" s="17" t="s">
        <v>123</v>
      </c>
      <c r="AJ3" s="17" t="s">
        <v>123</v>
      </c>
      <c r="AK3" s="17" t="s">
        <v>123</v>
      </c>
      <c r="AL3" s="17" t="s">
        <v>123</v>
      </c>
      <c r="AM3" s="17" t="s">
        <v>123</v>
      </c>
      <c r="AN3" s="17">
        <v>0.0</v>
      </c>
      <c r="AO3" s="17" t="s">
        <v>123</v>
      </c>
      <c r="AP3" s="17" t="s">
        <v>123</v>
      </c>
      <c r="AQ3" s="17">
        <v>64.0</v>
      </c>
      <c r="AR3" s="42" t="s">
        <v>134</v>
      </c>
      <c r="AS3" s="31" t="s">
        <v>123</v>
      </c>
      <c r="AT3" s="31" t="s">
        <v>123</v>
      </c>
      <c r="AU3" s="43" t="s">
        <v>123</v>
      </c>
      <c r="AV3" s="32" t="s">
        <v>123</v>
      </c>
      <c r="AW3" s="32" t="s">
        <v>123</v>
      </c>
    </row>
    <row r="4">
      <c r="A4" s="33">
        <v>3.0</v>
      </c>
      <c r="B4" s="34" t="s">
        <v>126</v>
      </c>
      <c r="C4" s="35" t="s">
        <v>135</v>
      </c>
      <c r="D4" s="14" t="s">
        <v>128</v>
      </c>
      <c r="E4" s="17">
        <v>3.0</v>
      </c>
      <c r="F4" s="18" t="s">
        <v>123</v>
      </c>
      <c r="G4" s="18" t="s">
        <v>123</v>
      </c>
      <c r="H4" s="15">
        <v>0.0</v>
      </c>
      <c r="I4" s="36">
        <v>0.8</v>
      </c>
      <c r="J4" s="37" t="s">
        <v>136</v>
      </c>
      <c r="K4" s="38">
        <v>0.6</v>
      </c>
      <c r="L4" s="20">
        <v>1.07E7</v>
      </c>
      <c r="M4" s="20">
        <v>25600.0</v>
      </c>
      <c r="N4" s="21">
        <v>0.23925233644859814</v>
      </c>
      <c r="O4" s="22" t="s">
        <v>123</v>
      </c>
      <c r="P4" s="22" t="s">
        <v>123</v>
      </c>
      <c r="Q4" s="23">
        <v>0.0</v>
      </c>
      <c r="R4" s="20" t="s">
        <v>123</v>
      </c>
      <c r="S4" s="20">
        <v>1.3375E7</v>
      </c>
      <c r="T4" s="19" t="s">
        <v>125</v>
      </c>
      <c r="U4" s="31">
        <v>25000.0</v>
      </c>
      <c r="V4" s="31">
        <v>10000.0</v>
      </c>
      <c r="W4" s="25" t="s">
        <v>130</v>
      </c>
      <c r="X4" s="22">
        <v>3.5</v>
      </c>
      <c r="Y4" s="39">
        <v>43284.0</v>
      </c>
      <c r="Z4" s="17" t="s">
        <v>123</v>
      </c>
      <c r="AA4" s="17" t="s">
        <v>123</v>
      </c>
      <c r="AB4" s="17" t="s">
        <v>123</v>
      </c>
      <c r="AC4" s="17" t="s">
        <v>123</v>
      </c>
      <c r="AD4" s="17" t="s">
        <v>123</v>
      </c>
      <c r="AE4" s="28" t="s">
        <v>123</v>
      </c>
      <c r="AF4" s="28" t="s">
        <v>123</v>
      </c>
      <c r="AG4" s="17" t="s">
        <v>123</v>
      </c>
      <c r="AH4" s="17" t="s">
        <v>123</v>
      </c>
      <c r="AI4" s="17" t="s">
        <v>123</v>
      </c>
      <c r="AJ4" s="17" t="s">
        <v>123</v>
      </c>
      <c r="AK4" s="17" t="s">
        <v>123</v>
      </c>
      <c r="AL4" s="17" t="s">
        <v>123</v>
      </c>
      <c r="AM4" s="17" t="s">
        <v>123</v>
      </c>
      <c r="AN4" s="17">
        <v>0.0</v>
      </c>
      <c r="AO4" s="17" t="s">
        <v>123</v>
      </c>
      <c r="AP4" s="17" t="s">
        <v>123</v>
      </c>
      <c r="AQ4" s="17" t="s">
        <v>123</v>
      </c>
      <c r="AR4" s="40" t="s">
        <v>123</v>
      </c>
      <c r="AS4" s="31" t="s">
        <v>123</v>
      </c>
      <c r="AT4" s="31" t="s">
        <v>123</v>
      </c>
      <c r="AU4" s="43" t="s">
        <v>123</v>
      </c>
      <c r="AV4" s="32" t="s">
        <v>123</v>
      </c>
      <c r="AW4" s="32" t="s">
        <v>123</v>
      </c>
    </row>
    <row r="5">
      <c r="A5" s="33">
        <v>4.0</v>
      </c>
      <c r="B5" s="34" t="s">
        <v>137</v>
      </c>
      <c r="C5" s="44"/>
      <c r="D5" s="14" t="s">
        <v>128</v>
      </c>
      <c r="E5" s="17">
        <v>2.0</v>
      </c>
      <c r="F5" s="18">
        <v>150.0</v>
      </c>
      <c r="G5" s="18" t="s">
        <v>123</v>
      </c>
      <c r="H5" s="15" t="s">
        <v>123</v>
      </c>
      <c r="I5" s="36">
        <f>average(0.057,0.069)</f>
        <v>0.063</v>
      </c>
      <c r="J5" s="19" t="s">
        <v>124</v>
      </c>
      <c r="K5" s="45">
        <v>0.015</v>
      </c>
      <c r="L5" s="20">
        <v>1300000.0</v>
      </c>
      <c r="M5" s="20">
        <v>2760.0</v>
      </c>
      <c r="N5" s="21">
        <v>0.21230769230769234</v>
      </c>
      <c r="O5" s="22" t="s">
        <v>123</v>
      </c>
      <c r="P5" s="22" t="s">
        <v>123</v>
      </c>
      <c r="Q5" s="23" t="s">
        <v>123</v>
      </c>
      <c r="R5" s="20" t="s">
        <v>123</v>
      </c>
      <c r="S5" s="20">
        <v>2.0634920634920634E7</v>
      </c>
      <c r="T5" s="19" t="s">
        <v>138</v>
      </c>
      <c r="U5" s="24">
        <v>100.0</v>
      </c>
      <c r="V5" s="24">
        <v>100.0</v>
      </c>
      <c r="W5" s="25" t="s">
        <v>130</v>
      </c>
      <c r="X5" s="14" t="s">
        <v>123</v>
      </c>
      <c r="Y5" s="24" t="s">
        <v>139</v>
      </c>
      <c r="Z5" s="17" t="s">
        <v>123</v>
      </c>
      <c r="AA5" s="17" t="s">
        <v>123</v>
      </c>
      <c r="AB5" s="17">
        <v>453000.0</v>
      </c>
      <c r="AC5" s="17">
        <v>124000.0</v>
      </c>
      <c r="AD5" s="17" t="s">
        <v>123</v>
      </c>
      <c r="AE5" s="28" t="s">
        <v>123</v>
      </c>
      <c r="AF5" s="28" t="s">
        <v>123</v>
      </c>
      <c r="AG5" s="17" t="s">
        <v>123</v>
      </c>
      <c r="AH5" s="17" t="s">
        <v>123</v>
      </c>
      <c r="AI5" s="17" t="s">
        <v>123</v>
      </c>
      <c r="AJ5" s="17" t="s">
        <v>123</v>
      </c>
      <c r="AK5" s="17" t="s">
        <v>123</v>
      </c>
      <c r="AL5" s="17" t="s">
        <v>123</v>
      </c>
      <c r="AM5" s="17" t="s">
        <v>123</v>
      </c>
      <c r="AN5" s="17">
        <v>7300.0</v>
      </c>
      <c r="AO5" s="17">
        <v>3700.0</v>
      </c>
      <c r="AP5" s="17" t="s">
        <v>123</v>
      </c>
      <c r="AQ5" s="17">
        <v>15000.0</v>
      </c>
      <c r="AR5" s="42" t="s">
        <v>140</v>
      </c>
      <c r="AS5" s="46" t="s">
        <v>141</v>
      </c>
      <c r="AT5" s="31" t="s">
        <v>123</v>
      </c>
      <c r="AU5" s="43" t="s">
        <v>123</v>
      </c>
      <c r="AV5" s="32" t="s">
        <v>123</v>
      </c>
      <c r="AW5" s="32" t="s">
        <v>123</v>
      </c>
    </row>
    <row r="6">
      <c r="A6" s="33">
        <v>5.0</v>
      </c>
      <c r="B6" s="34" t="s">
        <v>142</v>
      </c>
      <c r="C6" s="47"/>
      <c r="D6" s="14" t="s">
        <v>128</v>
      </c>
      <c r="E6" s="17">
        <v>2.0</v>
      </c>
      <c r="F6" s="18">
        <v>6.0</v>
      </c>
      <c r="G6" s="18">
        <v>28.0</v>
      </c>
      <c r="H6" s="15">
        <v>0.0</v>
      </c>
      <c r="I6" s="48">
        <f>7426/42883268</f>
        <v>0.0001731677726</v>
      </c>
      <c r="J6" s="19" t="s">
        <v>143</v>
      </c>
      <c r="K6" s="49">
        <f>13861/47988357</f>
        <v>0.0002888408953</v>
      </c>
      <c r="L6" s="20">
        <v>3440000.0</v>
      </c>
      <c r="M6" s="20">
        <v>5770.0</v>
      </c>
      <c r="N6" s="21">
        <v>0.1677325581395349</v>
      </c>
      <c r="O6" s="20">
        <v>0.15510752688172044</v>
      </c>
      <c r="P6" s="20">
        <v>92.48306269491343</v>
      </c>
      <c r="Q6" s="23">
        <v>0.0</v>
      </c>
      <c r="R6" s="20">
        <v>34.75903614457831</v>
      </c>
      <c r="S6" s="20">
        <v>1.98651281874495E10</v>
      </c>
      <c r="T6" s="19" t="s">
        <v>144</v>
      </c>
      <c r="U6" s="24">
        <v>500.0</v>
      </c>
      <c r="V6" s="31">
        <v>1000.0</v>
      </c>
      <c r="W6" s="25" t="s">
        <v>130</v>
      </c>
      <c r="X6" s="50">
        <v>3.0</v>
      </c>
      <c r="Y6" s="26">
        <v>43192.0</v>
      </c>
      <c r="Z6" s="17">
        <v>166.0</v>
      </c>
      <c r="AA6" s="17">
        <v>1.66175078E8</v>
      </c>
      <c r="AB6" s="17">
        <v>845024.0</v>
      </c>
      <c r="AC6" s="17">
        <v>240379.0</v>
      </c>
      <c r="AD6" s="17" t="s">
        <v>123</v>
      </c>
      <c r="AE6" s="28" t="s">
        <v>123</v>
      </c>
      <c r="AF6" s="28" t="s">
        <v>123</v>
      </c>
      <c r="AG6" s="51">
        <v>3.7</v>
      </c>
      <c r="AH6" s="17">
        <v>3733822.0</v>
      </c>
      <c r="AI6" s="17" t="s">
        <v>123</v>
      </c>
      <c r="AJ6" s="17" t="s">
        <v>123</v>
      </c>
      <c r="AK6" s="17" t="s">
        <v>123</v>
      </c>
      <c r="AL6" s="17">
        <v>37200.0</v>
      </c>
      <c r="AM6" s="17">
        <v>37196.0</v>
      </c>
      <c r="AN6" s="17">
        <f>76</f>
        <v>76</v>
      </c>
      <c r="AO6" s="17" t="s">
        <v>123</v>
      </c>
      <c r="AP6" s="17" t="s">
        <v>123</v>
      </c>
      <c r="AQ6" s="17" t="s">
        <v>123</v>
      </c>
      <c r="AR6" s="40" t="s">
        <v>123</v>
      </c>
      <c r="AS6" s="31" t="s">
        <v>123</v>
      </c>
      <c r="AT6" s="31" t="s">
        <v>123</v>
      </c>
      <c r="AU6" s="43" t="s">
        <v>123</v>
      </c>
      <c r="AV6" s="32" t="s">
        <v>123</v>
      </c>
      <c r="AW6" s="52" t="s">
        <v>123</v>
      </c>
    </row>
    <row r="7">
      <c r="A7" s="33">
        <v>6.0</v>
      </c>
      <c r="B7" s="34" t="s">
        <v>145</v>
      </c>
      <c r="C7" s="35" t="s">
        <v>146</v>
      </c>
      <c r="D7" s="53" t="s">
        <v>122</v>
      </c>
      <c r="E7" s="17">
        <v>2.0</v>
      </c>
      <c r="F7" s="55">
        <f>4/24</f>
        <v>0.1666666667</v>
      </c>
      <c r="G7" s="18">
        <v>2.0</v>
      </c>
      <c r="H7" s="15">
        <v>8.5</v>
      </c>
      <c r="I7" s="54">
        <v>1.2E-4</v>
      </c>
      <c r="J7" s="19" t="s">
        <v>143</v>
      </c>
      <c r="K7" s="56">
        <v>6.0E-5</v>
      </c>
      <c r="L7" s="20">
        <v>4180000.0</v>
      </c>
      <c r="M7" s="20">
        <v>5710.0</v>
      </c>
      <c r="N7" s="21">
        <v>0.13660287081339711</v>
      </c>
      <c r="O7" s="20">
        <v>0.4568</v>
      </c>
      <c r="P7" s="20">
        <v>335.1410410750721</v>
      </c>
      <c r="Q7" s="23">
        <v>1.4799</v>
      </c>
      <c r="R7" s="20">
        <v>38.58108108108108</v>
      </c>
      <c r="S7" s="20" t="s">
        <v>123</v>
      </c>
      <c r="T7" s="19" t="s">
        <v>125</v>
      </c>
      <c r="U7" s="25" t="s">
        <v>123</v>
      </c>
      <c r="V7" s="25" t="s">
        <v>123</v>
      </c>
      <c r="W7" s="24" t="s">
        <v>123</v>
      </c>
      <c r="X7" s="53">
        <v>15.0</v>
      </c>
      <c r="Y7" s="25" t="s">
        <v>147</v>
      </c>
      <c r="Z7" s="17">
        <v>148.0</v>
      </c>
      <c r="AA7" s="57">
        <v>1.48162465924E8</v>
      </c>
      <c r="AB7" s="57">
        <v>5301792.36878</v>
      </c>
      <c r="AC7" s="57">
        <v>1.1326037370250002E7</v>
      </c>
      <c r="AD7" s="57">
        <v>3.1844891281309E7</v>
      </c>
      <c r="AE7" s="58">
        <v>7.601793623</v>
      </c>
      <c r="AF7" s="59">
        <v>7601793.623</v>
      </c>
      <c r="AG7" s="51">
        <v>0.9</v>
      </c>
      <c r="AH7" s="57">
        <v>923529.55879</v>
      </c>
      <c r="AI7" s="57">
        <v>18473.2712498</v>
      </c>
      <c r="AJ7" s="57">
        <v>39852.06234073</v>
      </c>
      <c r="AK7" s="57">
        <v>285514.92637019395</v>
      </c>
      <c r="AL7" s="29">
        <v>12500.0</v>
      </c>
      <c r="AM7" s="57">
        <v>12472.3608502</v>
      </c>
      <c r="AN7" s="57">
        <v>294.935381328</v>
      </c>
      <c r="AO7" s="57">
        <v>652.5135320773</v>
      </c>
      <c r="AP7" s="57">
        <v>3948.1669895265</v>
      </c>
      <c r="AQ7" s="29" t="s">
        <v>123</v>
      </c>
      <c r="AR7" s="30" t="s">
        <v>123</v>
      </c>
      <c r="AS7" s="31" t="s">
        <v>123</v>
      </c>
      <c r="AT7" s="31" t="s">
        <v>123</v>
      </c>
      <c r="AU7" s="43" t="s">
        <v>123</v>
      </c>
      <c r="AV7" s="32" t="s">
        <v>123</v>
      </c>
      <c r="AW7" s="32" t="s">
        <v>123</v>
      </c>
    </row>
    <row r="8">
      <c r="A8" s="33">
        <v>7.0</v>
      </c>
      <c r="B8" s="34" t="s">
        <v>148</v>
      </c>
      <c r="C8" s="44"/>
      <c r="D8" s="14" t="s">
        <v>122</v>
      </c>
      <c r="E8" s="17">
        <v>3.0</v>
      </c>
      <c r="F8" s="18" t="s">
        <v>123</v>
      </c>
      <c r="G8" s="18" t="s">
        <v>123</v>
      </c>
      <c r="H8" s="15">
        <v>1.7</v>
      </c>
      <c r="I8" s="36">
        <v>0.001</v>
      </c>
      <c r="J8" s="37" t="s">
        <v>149</v>
      </c>
      <c r="K8" s="45">
        <v>0.028</v>
      </c>
      <c r="L8" s="20">
        <v>7480000.0</v>
      </c>
      <c r="M8" s="20">
        <v>39400.0</v>
      </c>
      <c r="N8" s="21">
        <v>0.5267379679144385</v>
      </c>
      <c r="O8" s="20">
        <v>39.4</v>
      </c>
      <c r="P8" s="20">
        <v>7480.0</v>
      </c>
      <c r="Q8" s="23">
        <v>0.0419</v>
      </c>
      <c r="R8" s="20">
        <v>56285.71428571429</v>
      </c>
      <c r="S8" s="20">
        <v>7.48E9</v>
      </c>
      <c r="T8" s="19" t="s">
        <v>150</v>
      </c>
      <c r="U8" s="24" t="s">
        <v>123</v>
      </c>
      <c r="V8" s="24" t="s">
        <v>123</v>
      </c>
      <c r="W8" s="24" t="s">
        <v>123</v>
      </c>
      <c r="X8" s="22">
        <v>3.0</v>
      </c>
      <c r="Y8" s="26">
        <v>43374.0</v>
      </c>
      <c r="Z8" s="27">
        <v>0.7</v>
      </c>
      <c r="AA8" s="17">
        <v>693000.0</v>
      </c>
      <c r="AB8" s="17" t="s">
        <v>123</v>
      </c>
      <c r="AC8" s="17" t="s">
        <v>123</v>
      </c>
      <c r="AD8" s="17" t="s">
        <v>123</v>
      </c>
      <c r="AE8" s="28" t="s">
        <v>123</v>
      </c>
      <c r="AF8" s="28" t="s">
        <v>123</v>
      </c>
      <c r="AG8" s="17" t="s">
        <v>123</v>
      </c>
      <c r="AH8" s="17" t="s">
        <v>123</v>
      </c>
      <c r="AI8" s="17" t="s">
        <v>123</v>
      </c>
      <c r="AJ8" s="17" t="s">
        <v>123</v>
      </c>
      <c r="AK8" s="17" t="s">
        <v>123</v>
      </c>
      <c r="AL8" s="17">
        <v>1000.0</v>
      </c>
      <c r="AM8" s="17">
        <v>1000.0</v>
      </c>
      <c r="AN8" s="17" t="s">
        <v>123</v>
      </c>
      <c r="AO8" s="17" t="s">
        <v>123</v>
      </c>
      <c r="AP8" s="17" t="s">
        <v>123</v>
      </c>
      <c r="AQ8" s="17" t="s">
        <v>123</v>
      </c>
      <c r="AR8" s="40" t="s">
        <v>123</v>
      </c>
      <c r="AS8" s="31" t="s">
        <v>123</v>
      </c>
      <c r="AT8" s="31" t="s">
        <v>151</v>
      </c>
      <c r="AU8" s="32" t="s">
        <v>152</v>
      </c>
      <c r="AV8" s="32" t="s">
        <v>123</v>
      </c>
      <c r="AW8" s="52" t="s">
        <v>123</v>
      </c>
    </row>
    <row r="9">
      <c r="A9" s="33">
        <v>8.0</v>
      </c>
      <c r="B9" s="34" t="s">
        <v>153</v>
      </c>
      <c r="C9" s="60"/>
      <c r="D9" s="14" t="s">
        <v>128</v>
      </c>
      <c r="E9" s="17">
        <v>2.0</v>
      </c>
      <c r="F9" s="18">
        <v>7.0</v>
      </c>
      <c r="G9" s="18" t="s">
        <v>123</v>
      </c>
      <c r="H9" s="15">
        <v>9.5</v>
      </c>
      <c r="I9" s="36">
        <f>20952/648933</f>
        <v>0.03228684625</v>
      </c>
      <c r="J9" s="19" t="s">
        <v>124</v>
      </c>
      <c r="K9" s="61">
        <f>3697/114518</f>
        <v>0.03228313453</v>
      </c>
      <c r="L9" s="20">
        <v>2.13E7</v>
      </c>
      <c r="M9" s="20">
        <v>53500.0</v>
      </c>
      <c r="N9" s="21">
        <v>0.2511737089201878</v>
      </c>
      <c r="O9" s="62">
        <v>0.5095238095238095</v>
      </c>
      <c r="P9" s="20">
        <v>202.52923837596273</v>
      </c>
      <c r="Q9" s="23">
        <v>0.1776</v>
      </c>
      <c r="R9" s="20">
        <v>17258.06451612903</v>
      </c>
      <c r="S9" s="20">
        <v>6.59711383161512E8</v>
      </c>
      <c r="T9" s="19" t="s">
        <v>144</v>
      </c>
      <c r="U9" s="31">
        <v>1000.0</v>
      </c>
      <c r="V9" s="31">
        <v>1000.0</v>
      </c>
      <c r="W9" s="25" t="s">
        <v>130</v>
      </c>
      <c r="X9" s="22">
        <v>2.5</v>
      </c>
      <c r="Y9" s="39">
        <v>43161.0</v>
      </c>
      <c r="Z9" s="27">
        <v>3.1</v>
      </c>
      <c r="AA9" s="17">
        <v>3183394.0</v>
      </c>
      <c r="AB9" s="17" t="s">
        <v>123</v>
      </c>
      <c r="AC9" s="17" t="s">
        <v>123</v>
      </c>
      <c r="AD9" s="17" t="s">
        <v>123</v>
      </c>
      <c r="AE9" s="28" t="s">
        <v>123</v>
      </c>
      <c r="AF9" s="63" t="s">
        <v>123</v>
      </c>
      <c r="AG9" s="51">
        <v>7.3</v>
      </c>
      <c r="AH9" s="17">
        <v>7347635.0</v>
      </c>
      <c r="AI9" s="17" t="s">
        <v>123</v>
      </c>
      <c r="AJ9" s="17" t="s">
        <v>123</v>
      </c>
      <c r="AK9" s="17" t="s">
        <v>123</v>
      </c>
      <c r="AL9" s="17">
        <v>105000.0</v>
      </c>
      <c r="AM9" s="17">
        <v>105170.0</v>
      </c>
      <c r="AN9" s="17">
        <v>0.0</v>
      </c>
      <c r="AO9" s="17" t="s">
        <v>123</v>
      </c>
      <c r="AP9" s="17">
        <v>55000.0</v>
      </c>
      <c r="AQ9" s="17" t="s">
        <v>123</v>
      </c>
      <c r="AR9" s="40" t="s">
        <v>123</v>
      </c>
      <c r="AS9" s="31" t="s">
        <v>123</v>
      </c>
      <c r="AT9" s="31" t="s">
        <v>123</v>
      </c>
      <c r="AU9" s="32" t="s">
        <v>154</v>
      </c>
      <c r="AV9" s="32" t="s">
        <v>123</v>
      </c>
      <c r="AW9" s="32" t="s">
        <v>123</v>
      </c>
    </row>
    <row r="10">
      <c r="A10" s="33">
        <v>9.0</v>
      </c>
      <c r="B10" s="64" t="s">
        <v>155</v>
      </c>
      <c r="C10" s="65"/>
      <c r="D10" s="14" t="s">
        <v>122</v>
      </c>
      <c r="E10" s="17">
        <v>2.0</v>
      </c>
      <c r="F10" s="55">
        <f>3/24</f>
        <v>0.125</v>
      </c>
      <c r="G10" s="18">
        <v>1.0</v>
      </c>
      <c r="H10" s="15">
        <v>2.0</v>
      </c>
      <c r="I10" s="66">
        <v>0.0</v>
      </c>
      <c r="J10" s="19" t="s">
        <v>143</v>
      </c>
      <c r="K10" s="67">
        <v>0.0</v>
      </c>
      <c r="L10" s="20">
        <v>6820000.0</v>
      </c>
      <c r="M10" s="20">
        <v>10100.0</v>
      </c>
      <c r="N10" s="21">
        <v>0.14809384164222875</v>
      </c>
      <c r="O10" s="22" t="s">
        <v>123</v>
      </c>
      <c r="P10" s="22" t="s">
        <v>123</v>
      </c>
      <c r="Q10" s="23">
        <v>0.198</v>
      </c>
      <c r="R10" s="20" t="s">
        <v>123</v>
      </c>
      <c r="S10" s="20" t="s">
        <v>123</v>
      </c>
      <c r="T10" s="19" t="s">
        <v>125</v>
      </c>
      <c r="U10" s="24">
        <v>1.0</v>
      </c>
      <c r="V10" s="24">
        <v>1.0</v>
      </c>
      <c r="W10" s="25" t="s">
        <v>130</v>
      </c>
      <c r="X10" s="14">
        <v>2.0</v>
      </c>
      <c r="Y10" s="39">
        <v>43160.0</v>
      </c>
      <c r="Z10" s="17" t="s">
        <v>123</v>
      </c>
      <c r="AA10" s="17" t="s">
        <v>123</v>
      </c>
      <c r="AB10" s="17" t="s">
        <v>123</v>
      </c>
      <c r="AC10" s="17" t="s">
        <v>123</v>
      </c>
      <c r="AD10" s="17" t="s">
        <v>123</v>
      </c>
      <c r="AE10" s="28" t="s">
        <v>123</v>
      </c>
      <c r="AF10" s="28" t="s">
        <v>123</v>
      </c>
      <c r="AG10" s="17" t="s">
        <v>123</v>
      </c>
      <c r="AH10" s="17" t="s">
        <v>123</v>
      </c>
      <c r="AI10" s="17" t="s">
        <v>123</v>
      </c>
      <c r="AJ10" s="17" t="s">
        <v>123</v>
      </c>
      <c r="AK10" s="17" t="s">
        <v>123</v>
      </c>
      <c r="AL10" s="17" t="s">
        <v>123</v>
      </c>
      <c r="AM10" s="17" t="s">
        <v>123</v>
      </c>
      <c r="AN10" s="17" t="s">
        <v>123</v>
      </c>
      <c r="AO10" s="17" t="s">
        <v>123</v>
      </c>
      <c r="AP10" s="17" t="s">
        <v>123</v>
      </c>
      <c r="AQ10" s="17" t="s">
        <v>123</v>
      </c>
      <c r="AR10" s="40" t="s">
        <v>123</v>
      </c>
      <c r="AS10" s="31" t="s">
        <v>123</v>
      </c>
      <c r="AT10" s="31" t="s">
        <v>123</v>
      </c>
      <c r="AU10" s="43" t="s">
        <v>123</v>
      </c>
      <c r="AV10" s="32" t="s">
        <v>123</v>
      </c>
      <c r="AW10" s="32" t="s">
        <v>123</v>
      </c>
    </row>
    <row r="11">
      <c r="A11" s="33">
        <v>10.0</v>
      </c>
      <c r="B11" s="34" t="s">
        <v>156</v>
      </c>
      <c r="C11" s="44"/>
      <c r="D11" s="14" t="s">
        <v>122</v>
      </c>
      <c r="E11" s="17">
        <v>2.0</v>
      </c>
      <c r="F11" s="18" t="s">
        <v>123</v>
      </c>
      <c r="G11" s="68">
        <f t="shared" ref="G11:G12" si="1">9*7</f>
        <v>63</v>
      </c>
      <c r="H11" s="15">
        <v>11.0</v>
      </c>
      <c r="I11" s="66">
        <v>3.73E-4</v>
      </c>
      <c r="J11" s="19" t="s">
        <v>143</v>
      </c>
      <c r="K11" s="67">
        <v>3.76E-4</v>
      </c>
      <c r="L11" s="20">
        <v>4730000.0</v>
      </c>
      <c r="M11" s="20">
        <v>7000.0</v>
      </c>
      <c r="N11" s="21">
        <v>0.14799154334038056</v>
      </c>
      <c r="O11" s="62">
        <v>0.18518518518518517</v>
      </c>
      <c r="P11" s="20">
        <v>125.19735675212073</v>
      </c>
      <c r="Q11" s="23">
        <v>1.5714</v>
      </c>
      <c r="R11" s="20">
        <v>69.3069306930693</v>
      </c>
      <c r="S11" s="20">
        <v>1.2680965147453083E10</v>
      </c>
      <c r="T11" s="19" t="s">
        <v>150</v>
      </c>
      <c r="U11" s="24">
        <v>10.0</v>
      </c>
      <c r="V11" s="31">
        <v>10.0</v>
      </c>
      <c r="W11" s="25" t="s">
        <v>130</v>
      </c>
      <c r="X11" s="50">
        <f t="shared" ref="X11:X12" si="2">average(4,7)</f>
        <v>5.5</v>
      </c>
      <c r="Y11" s="14" t="s">
        <v>157</v>
      </c>
      <c r="Z11" s="17">
        <v>101.0</v>
      </c>
      <c r="AA11" s="57">
        <v>1.01064192529E8</v>
      </c>
      <c r="AB11" s="57">
        <v>23447.6023353</v>
      </c>
      <c r="AC11" s="57">
        <v>0.0</v>
      </c>
      <c r="AD11" s="57">
        <v>8109718.990425</v>
      </c>
      <c r="AE11" s="58">
        <v>6.045963615</v>
      </c>
      <c r="AF11" s="59">
        <v>6045963.615</v>
      </c>
      <c r="AG11" s="51">
        <v>3.0</v>
      </c>
      <c r="AH11" s="57">
        <v>2956862.62421</v>
      </c>
      <c r="AI11" s="57">
        <v>286.334520227</v>
      </c>
      <c r="AJ11" s="57">
        <v>8.10710396384</v>
      </c>
      <c r="AK11" s="57">
        <v>99917.3758959</v>
      </c>
      <c r="AL11" s="29">
        <v>37800.0</v>
      </c>
      <c r="AM11" s="57">
        <v>37780.3503421</v>
      </c>
      <c r="AN11" s="57">
        <v>0.895796028025</v>
      </c>
      <c r="AO11" s="57">
        <v>0.352792437518</v>
      </c>
      <c r="AP11" s="57">
        <v>286.56224239973403</v>
      </c>
      <c r="AQ11" s="29" t="s">
        <v>123</v>
      </c>
      <c r="AR11" s="30" t="s">
        <v>123</v>
      </c>
      <c r="AS11" s="31" t="s">
        <v>123</v>
      </c>
      <c r="AT11" s="31" t="s">
        <v>123</v>
      </c>
      <c r="AU11" s="43" t="s">
        <v>123</v>
      </c>
      <c r="AV11" s="32" t="s">
        <v>123</v>
      </c>
      <c r="AW11" s="52" t="s">
        <v>123</v>
      </c>
    </row>
    <row r="12">
      <c r="A12" s="33">
        <v>11.0</v>
      </c>
      <c r="B12" s="34" t="s">
        <v>156</v>
      </c>
      <c r="C12" s="69" t="s">
        <v>158</v>
      </c>
      <c r="D12" s="14" t="s">
        <v>122</v>
      </c>
      <c r="E12" s="17">
        <v>2.0</v>
      </c>
      <c r="F12" s="18" t="s">
        <v>123</v>
      </c>
      <c r="G12" s="68">
        <f t="shared" si="1"/>
        <v>63</v>
      </c>
      <c r="H12" s="15">
        <v>11.0</v>
      </c>
      <c r="I12" s="36">
        <v>0.2</v>
      </c>
      <c r="J12" s="37" t="s">
        <v>129</v>
      </c>
      <c r="K12" s="24" t="s">
        <v>123</v>
      </c>
      <c r="L12" s="20">
        <v>4730000.0</v>
      </c>
      <c r="M12" s="20">
        <v>7000.0</v>
      </c>
      <c r="N12" s="21">
        <v>0.14799154334038056</v>
      </c>
      <c r="O12" s="62">
        <v>0.18518518518518517</v>
      </c>
      <c r="P12" s="20">
        <v>125.19735675212073</v>
      </c>
      <c r="Q12" s="23">
        <v>1.5714</v>
      </c>
      <c r="R12" s="20">
        <v>69.3069306930693</v>
      </c>
      <c r="S12" s="20">
        <v>2.365E7</v>
      </c>
      <c r="T12" s="19" t="s">
        <v>150</v>
      </c>
      <c r="U12" s="24">
        <v>10.0</v>
      </c>
      <c r="V12" s="31">
        <v>10.0</v>
      </c>
      <c r="W12" s="25" t="s">
        <v>130</v>
      </c>
      <c r="X12" s="50">
        <f t="shared" si="2"/>
        <v>5.5</v>
      </c>
      <c r="Y12" s="14" t="s">
        <v>157</v>
      </c>
      <c r="Z12" s="17">
        <v>101.0</v>
      </c>
      <c r="AA12" s="57">
        <v>1.01064192529E8</v>
      </c>
      <c r="AB12" s="57">
        <v>23447.6023353</v>
      </c>
      <c r="AC12" s="57">
        <v>0.0</v>
      </c>
      <c r="AD12" s="57">
        <v>8109718.990425</v>
      </c>
      <c r="AE12" s="58">
        <v>6.045963615</v>
      </c>
      <c r="AF12" s="59">
        <v>6045963.615</v>
      </c>
      <c r="AG12" s="51">
        <v>3.0</v>
      </c>
      <c r="AH12" s="57">
        <v>2956862.62421</v>
      </c>
      <c r="AI12" s="57">
        <v>286.334520227</v>
      </c>
      <c r="AJ12" s="57">
        <v>8.10710396384</v>
      </c>
      <c r="AK12" s="57">
        <v>99917.3758959</v>
      </c>
      <c r="AL12" s="29">
        <v>37800.0</v>
      </c>
      <c r="AM12" s="57">
        <v>37780.3503421</v>
      </c>
      <c r="AN12" s="57">
        <v>0.895796028025</v>
      </c>
      <c r="AO12" s="57">
        <v>0.352792437518</v>
      </c>
      <c r="AP12" s="57">
        <v>286.56224239973403</v>
      </c>
      <c r="AQ12" s="29" t="s">
        <v>123</v>
      </c>
      <c r="AR12" s="30" t="s">
        <v>123</v>
      </c>
      <c r="AS12" s="31" t="s">
        <v>123</v>
      </c>
      <c r="AT12" s="31" t="s">
        <v>123</v>
      </c>
      <c r="AU12" s="43" t="s">
        <v>123</v>
      </c>
      <c r="AV12" s="32" t="s">
        <v>123</v>
      </c>
      <c r="AW12" s="32" t="s">
        <v>123</v>
      </c>
    </row>
    <row r="13">
      <c r="A13" s="33">
        <v>12.0</v>
      </c>
      <c r="B13" s="34" t="s">
        <v>159</v>
      </c>
      <c r="C13" s="60"/>
      <c r="D13" s="14" t="s">
        <v>128</v>
      </c>
      <c r="E13" s="17">
        <v>2.0</v>
      </c>
      <c r="F13" s="70">
        <v>180.0</v>
      </c>
      <c r="G13" s="18" t="s">
        <v>123</v>
      </c>
      <c r="H13" s="15">
        <v>2.5</v>
      </c>
      <c r="I13" s="36">
        <v>0.113443</v>
      </c>
      <c r="J13" s="37" t="s">
        <v>129</v>
      </c>
      <c r="K13" s="38">
        <v>0.345884</v>
      </c>
      <c r="L13" s="20">
        <v>554000.0</v>
      </c>
      <c r="M13" s="20">
        <v>582.0</v>
      </c>
      <c r="N13" s="21">
        <v>0.10505415162454874</v>
      </c>
      <c r="O13" s="62">
        <v>0.5290909090909091</v>
      </c>
      <c r="P13" s="20">
        <v>498.0015859399496</v>
      </c>
      <c r="Q13" s="23">
        <v>4.2955</v>
      </c>
      <c r="R13" s="20">
        <v>82006.48161194871</v>
      </c>
      <c r="S13" s="20">
        <v>4883509.780242059</v>
      </c>
      <c r="T13" s="19" t="s">
        <v>160</v>
      </c>
      <c r="U13" s="24" t="s">
        <v>123</v>
      </c>
      <c r="V13" s="24" t="s">
        <v>123</v>
      </c>
      <c r="W13" s="24" t="s">
        <v>123</v>
      </c>
      <c r="X13" s="14">
        <v>3.0</v>
      </c>
      <c r="Y13" s="26">
        <v>43192.0</v>
      </c>
      <c r="Z13" s="71">
        <v>0.007097</v>
      </c>
      <c r="AA13" s="29">
        <v>7097.0</v>
      </c>
      <c r="AB13" s="29" t="s">
        <v>123</v>
      </c>
      <c r="AC13" s="29" t="s">
        <v>123</v>
      </c>
      <c r="AD13" s="29" t="s">
        <v>123</v>
      </c>
      <c r="AE13" s="72">
        <v>3.214272003E-4</v>
      </c>
      <c r="AF13" s="59">
        <v>321.4272003</v>
      </c>
      <c r="AG13" s="73">
        <v>0.09</v>
      </c>
      <c r="AH13" s="57">
        <v>86927.9468813</v>
      </c>
      <c r="AI13" s="57">
        <v>158.281840977</v>
      </c>
      <c r="AJ13" s="57">
        <v>638.4598686713</v>
      </c>
      <c r="AK13" s="57">
        <v>70924.18340964336</v>
      </c>
      <c r="AL13" s="29">
        <v>1100.0</v>
      </c>
      <c r="AM13" s="57">
        <v>1112.44625648</v>
      </c>
      <c r="AN13" s="57">
        <v>3.02864801524</v>
      </c>
      <c r="AO13" s="57">
        <v>13.106040545761001</v>
      </c>
      <c r="AP13" s="57">
        <v>875.021287719646</v>
      </c>
      <c r="AQ13" s="29">
        <v>15520.0</v>
      </c>
      <c r="AR13" s="74" t="s">
        <v>161</v>
      </c>
      <c r="AS13" s="31" t="s">
        <v>162</v>
      </c>
      <c r="AT13" s="31" t="s">
        <v>123</v>
      </c>
      <c r="AU13" s="43" t="s">
        <v>123</v>
      </c>
      <c r="AV13" s="32" t="s">
        <v>123</v>
      </c>
      <c r="AW13" s="52" t="s">
        <v>123</v>
      </c>
    </row>
    <row r="14">
      <c r="A14" s="33">
        <v>13.0</v>
      </c>
      <c r="B14" s="34" t="s">
        <v>163</v>
      </c>
      <c r="C14" s="44"/>
      <c r="D14" s="14" t="s">
        <v>128</v>
      </c>
      <c r="E14" s="17">
        <v>2.0</v>
      </c>
      <c r="F14" s="18">
        <v>490.0</v>
      </c>
      <c r="G14" s="18" t="s">
        <v>123</v>
      </c>
      <c r="H14" s="15" t="s">
        <v>123</v>
      </c>
      <c r="I14" s="36">
        <v>0.005</v>
      </c>
      <c r="J14" s="37" t="s">
        <v>149</v>
      </c>
      <c r="K14" s="24" t="s">
        <v>123</v>
      </c>
      <c r="L14" s="20">
        <v>2.05E7</v>
      </c>
      <c r="M14" s="20">
        <v>32400.0</v>
      </c>
      <c r="N14" s="21">
        <v>0.15804878048780488</v>
      </c>
      <c r="O14" s="17" t="s">
        <v>123</v>
      </c>
      <c r="P14" s="20">
        <v>104.12116656339201</v>
      </c>
      <c r="Q14" s="23" t="s">
        <v>123</v>
      </c>
      <c r="R14" s="20">
        <v>100.0</v>
      </c>
      <c r="S14" s="20">
        <v>4.1E9</v>
      </c>
      <c r="T14" s="19" t="s">
        <v>138</v>
      </c>
      <c r="U14" s="25">
        <v>10.0</v>
      </c>
      <c r="V14" s="25">
        <v>10.0</v>
      </c>
      <c r="W14" s="25" t="s">
        <v>130</v>
      </c>
      <c r="X14" s="53">
        <v>2.0</v>
      </c>
      <c r="Y14" s="39">
        <v>43160.0</v>
      </c>
      <c r="Z14" s="17">
        <v>324.0</v>
      </c>
      <c r="AA14" s="17">
        <f>81082327+240886759+2481511</f>
        <v>324450597</v>
      </c>
      <c r="AB14" s="17" t="s">
        <v>123</v>
      </c>
      <c r="AC14" s="17" t="s">
        <v>123</v>
      </c>
      <c r="AD14" s="17" t="s">
        <v>123</v>
      </c>
      <c r="AE14" s="28" t="s">
        <v>123</v>
      </c>
      <c r="AF14" s="28" t="s">
        <v>123</v>
      </c>
      <c r="AG14" s="29">
        <v>16.0</v>
      </c>
      <c r="AH14" s="17">
        <f>9717390+5887541+26827</f>
        <v>15631758</v>
      </c>
      <c r="AI14" s="17" t="s">
        <v>123</v>
      </c>
      <c r="AJ14" s="17" t="s">
        <v>123</v>
      </c>
      <c r="AK14" s="17" t="s">
        <v>123</v>
      </c>
      <c r="AL14" s="17">
        <v>197000.0</v>
      </c>
      <c r="AM14" s="17">
        <f>122760+73857+269</f>
        <v>196886</v>
      </c>
      <c r="AN14" s="17">
        <v>100.0</v>
      </c>
      <c r="AO14" s="17" t="s">
        <v>123</v>
      </c>
      <c r="AP14" s="17">
        <v>103000.0</v>
      </c>
      <c r="AQ14" s="17" t="s">
        <v>123</v>
      </c>
      <c r="AR14" s="40" t="s">
        <v>123</v>
      </c>
      <c r="AS14" s="31" t="s">
        <v>123</v>
      </c>
      <c r="AT14" s="31" t="s">
        <v>123</v>
      </c>
      <c r="AU14" s="43" t="s">
        <v>123</v>
      </c>
      <c r="AV14" s="32" t="s">
        <v>123</v>
      </c>
      <c r="AW14" s="32" t="s">
        <v>123</v>
      </c>
    </row>
    <row r="15">
      <c r="A15" s="33">
        <v>14.0</v>
      </c>
      <c r="B15" s="75" t="s">
        <v>164</v>
      </c>
      <c r="C15" s="47"/>
      <c r="D15" s="22" t="s">
        <v>122</v>
      </c>
      <c r="E15" s="17">
        <v>4.0</v>
      </c>
      <c r="F15" s="18">
        <v>0.5</v>
      </c>
      <c r="G15" s="18">
        <v>14.0</v>
      </c>
      <c r="H15" s="15">
        <v>1.9</v>
      </c>
      <c r="I15" s="36">
        <v>0.5</v>
      </c>
      <c r="J15" s="37" t="s">
        <v>133</v>
      </c>
      <c r="K15" s="24" t="s">
        <v>123</v>
      </c>
      <c r="L15" s="20">
        <v>1.03E7</v>
      </c>
      <c r="M15" s="20">
        <v>45400.0</v>
      </c>
      <c r="N15" s="21">
        <v>0.4407766990291262</v>
      </c>
      <c r="O15" s="20">
        <v>11350.0</v>
      </c>
      <c r="P15" s="20">
        <v>2575000.0</v>
      </c>
      <c r="Q15" s="23">
        <v>0.0407</v>
      </c>
      <c r="R15" s="20">
        <v>1.135E9</v>
      </c>
      <c r="S15" s="20">
        <v>2.06E7</v>
      </c>
      <c r="T15" s="19" t="s">
        <v>160</v>
      </c>
      <c r="U15" s="31">
        <v>5.0</v>
      </c>
      <c r="V15" s="24">
        <v>10.0</v>
      </c>
      <c r="W15" s="25" t="s">
        <v>130</v>
      </c>
      <c r="X15" s="22">
        <v>8.5</v>
      </c>
      <c r="Y15" s="39">
        <v>43439.0</v>
      </c>
      <c r="Z15" s="76">
        <v>4.0E-5</v>
      </c>
      <c r="AA15" s="57">
        <v>41.0821869455</v>
      </c>
      <c r="AB15" s="57">
        <v>0.0</v>
      </c>
      <c r="AC15" s="57">
        <v>0.0</v>
      </c>
      <c r="AD15" s="57">
        <v>41.0821869455</v>
      </c>
      <c r="AE15" s="72">
        <v>6.259105534E-4</v>
      </c>
      <c r="AF15" s="59">
        <v>625.9105534</v>
      </c>
      <c r="AG15" s="77">
        <v>3.0E-4</v>
      </c>
      <c r="AH15" s="57">
        <v>330.512740449</v>
      </c>
      <c r="AI15" s="57">
        <v>0.0</v>
      </c>
      <c r="AJ15" s="57">
        <v>0.0156634486574</v>
      </c>
      <c r="AK15" s="57">
        <v>330.497077001</v>
      </c>
      <c r="AL15" s="29">
        <v>4.0</v>
      </c>
      <c r="AM15" s="57">
        <v>4.0</v>
      </c>
      <c r="AN15" s="57">
        <v>0.0</v>
      </c>
      <c r="AO15" s="57">
        <v>0.0</v>
      </c>
      <c r="AP15" s="57">
        <v>4.0</v>
      </c>
      <c r="AQ15" s="17">
        <v>37700.0</v>
      </c>
      <c r="AR15" s="40" t="s">
        <v>165</v>
      </c>
      <c r="AS15" s="31" t="s">
        <v>123</v>
      </c>
      <c r="AT15" s="31" t="s">
        <v>123</v>
      </c>
      <c r="AU15" s="43" t="s">
        <v>123</v>
      </c>
      <c r="AV15" s="32" t="s">
        <v>123</v>
      </c>
      <c r="AW15" s="52" t="s">
        <v>123</v>
      </c>
    </row>
    <row r="16">
      <c r="A16" s="33">
        <v>15.0</v>
      </c>
      <c r="B16" s="34" t="s">
        <v>166</v>
      </c>
      <c r="C16" s="35" t="s">
        <v>167</v>
      </c>
      <c r="D16" s="14" t="s">
        <v>168</v>
      </c>
      <c r="E16" s="17">
        <v>2.0</v>
      </c>
      <c r="F16" s="18" t="s">
        <v>123</v>
      </c>
      <c r="G16" s="18" t="s">
        <v>123</v>
      </c>
      <c r="H16" s="15">
        <v>0.8</v>
      </c>
      <c r="I16" s="36">
        <v>0.004718</v>
      </c>
      <c r="J16" s="37" t="s">
        <v>149</v>
      </c>
      <c r="K16" s="45">
        <v>0.005896</v>
      </c>
      <c r="L16" s="20">
        <v>444000.0</v>
      </c>
      <c r="M16" s="20">
        <v>39.0</v>
      </c>
      <c r="N16" s="78">
        <v>0.008783783783783784</v>
      </c>
      <c r="O16" s="62">
        <v>0.039</v>
      </c>
      <c r="P16" s="20">
        <v>438.6851320892111</v>
      </c>
      <c r="Q16" s="23">
        <v>21.4103</v>
      </c>
      <c r="R16" s="20">
        <v>195.0</v>
      </c>
      <c r="S16" s="20">
        <v>9.410767274268758E7</v>
      </c>
      <c r="T16" s="19" t="s">
        <v>138</v>
      </c>
      <c r="U16" s="24" t="s">
        <v>123</v>
      </c>
      <c r="V16" s="25" t="s">
        <v>123</v>
      </c>
      <c r="W16" s="24" t="s">
        <v>123</v>
      </c>
      <c r="X16" s="14">
        <v>3833.0</v>
      </c>
      <c r="Y16" s="24" t="s">
        <v>169</v>
      </c>
      <c r="Z16" s="27">
        <v>0.2</v>
      </c>
      <c r="AA16" s="57">
        <v>204202.076823</v>
      </c>
      <c r="AB16" s="57">
        <v>281.232244904</v>
      </c>
      <c r="AC16" s="57">
        <v>8654.87210975</v>
      </c>
      <c r="AD16" s="57">
        <v>116336.724623738</v>
      </c>
      <c r="AE16" s="58">
        <v>0.9736623217</v>
      </c>
      <c r="AF16" s="59">
        <v>973662.3217</v>
      </c>
      <c r="AG16" s="51">
        <v>0.1</v>
      </c>
      <c r="AH16" s="57">
        <v>136528.294087</v>
      </c>
      <c r="AI16" s="57">
        <v>227.257212656</v>
      </c>
      <c r="AJ16" s="57">
        <v>6348.384868536999</v>
      </c>
      <c r="AK16" s="57">
        <v>83495.86172733101</v>
      </c>
      <c r="AL16" s="17">
        <v>1000.0</v>
      </c>
      <c r="AM16" s="57">
        <v>1012.11545029</v>
      </c>
      <c r="AN16" s="57">
        <v>3.26789213301</v>
      </c>
      <c r="AO16" s="57">
        <v>94.7518893501</v>
      </c>
      <c r="AP16" s="57">
        <v>603.880174685</v>
      </c>
      <c r="AQ16" s="29" t="s">
        <v>123</v>
      </c>
      <c r="AR16" s="30" t="s">
        <v>123</v>
      </c>
      <c r="AS16" s="31" t="s">
        <v>123</v>
      </c>
      <c r="AT16" s="31" t="s">
        <v>123</v>
      </c>
      <c r="AU16" s="32" t="s">
        <v>170</v>
      </c>
      <c r="AV16" s="32" t="s">
        <v>171</v>
      </c>
      <c r="AW16" s="32" t="s">
        <v>123</v>
      </c>
    </row>
    <row r="17">
      <c r="A17" s="33">
        <v>16.0</v>
      </c>
      <c r="B17" s="34" t="s">
        <v>166</v>
      </c>
      <c r="C17" s="35" t="s">
        <v>172</v>
      </c>
      <c r="D17" s="14" t="s">
        <v>168</v>
      </c>
      <c r="E17" s="17">
        <v>2.0</v>
      </c>
      <c r="F17" s="18" t="s">
        <v>123</v>
      </c>
      <c r="G17" s="18" t="s">
        <v>123</v>
      </c>
      <c r="H17" s="15">
        <v>0.8</v>
      </c>
      <c r="I17" s="79">
        <f>average(0.5,0.75)</f>
        <v>0.625</v>
      </c>
      <c r="J17" s="37" t="s">
        <v>133</v>
      </c>
      <c r="K17" s="24" t="s">
        <v>123</v>
      </c>
      <c r="L17" s="20">
        <v>444000.0</v>
      </c>
      <c r="M17" s="20">
        <v>39.0</v>
      </c>
      <c r="N17" s="78">
        <v>0.008783783783783784</v>
      </c>
      <c r="O17" s="17" t="s">
        <v>123</v>
      </c>
      <c r="P17" s="20">
        <v>38.648856855602126</v>
      </c>
      <c r="Q17" s="23">
        <v>21.4103</v>
      </c>
      <c r="R17" s="20">
        <v>2138.7441732931175</v>
      </c>
      <c r="S17" s="20">
        <v>710400.0</v>
      </c>
      <c r="T17" s="19" t="s">
        <v>138</v>
      </c>
      <c r="U17" s="25" t="s">
        <v>123</v>
      </c>
      <c r="V17" s="24" t="s">
        <v>123</v>
      </c>
      <c r="W17" s="24" t="s">
        <v>123</v>
      </c>
      <c r="X17" s="14">
        <v>3833.0</v>
      </c>
      <c r="Y17" s="24" t="s">
        <v>169</v>
      </c>
      <c r="Z17" s="80">
        <v>0.018235</v>
      </c>
      <c r="AA17" s="29">
        <v>18235.0</v>
      </c>
      <c r="AB17" s="17" t="s">
        <v>123</v>
      </c>
      <c r="AC17" s="17" t="s">
        <v>123</v>
      </c>
      <c r="AD17" s="17" t="s">
        <v>123</v>
      </c>
      <c r="AE17" s="58">
        <v>1.0</v>
      </c>
      <c r="AF17" s="28">
        <v>1000000.0</v>
      </c>
      <c r="AG17" s="81">
        <f>AH17/1000000</f>
        <v>0.666434</v>
      </c>
      <c r="AH17" s="29">
        <v>666434.0</v>
      </c>
      <c r="AI17" s="29" t="s">
        <v>123</v>
      </c>
      <c r="AJ17" s="29" t="s">
        <v>123</v>
      </c>
      <c r="AK17" s="29" t="s">
        <v>123</v>
      </c>
      <c r="AL17" s="29">
        <v>11450.0</v>
      </c>
      <c r="AM17" s="57">
        <f>0.63*AA17</f>
        <v>11488.05</v>
      </c>
      <c r="AN17" s="29" t="s">
        <v>123</v>
      </c>
      <c r="AO17" s="29" t="s">
        <v>123</v>
      </c>
      <c r="AP17" s="29" t="s">
        <v>123</v>
      </c>
      <c r="AQ17" s="29" t="s">
        <v>123</v>
      </c>
      <c r="AR17" s="30" t="s">
        <v>123</v>
      </c>
      <c r="AS17" s="31" t="s">
        <v>123</v>
      </c>
      <c r="AT17" s="31" t="s">
        <v>173</v>
      </c>
      <c r="AU17" s="32" t="s">
        <v>174</v>
      </c>
      <c r="AV17" s="32" t="s">
        <v>123</v>
      </c>
      <c r="AW17" s="32" t="s">
        <v>123</v>
      </c>
    </row>
    <row r="18">
      <c r="A18" s="33">
        <v>17.0</v>
      </c>
      <c r="B18" s="64" t="s">
        <v>175</v>
      </c>
      <c r="C18" s="47"/>
      <c r="D18" s="14" t="s">
        <v>168</v>
      </c>
      <c r="E18" s="17" t="s">
        <v>123</v>
      </c>
      <c r="F18" s="18" t="s">
        <v>123</v>
      </c>
      <c r="G18" s="18" t="s">
        <v>123</v>
      </c>
      <c r="H18" s="15">
        <v>10.2</v>
      </c>
      <c r="I18" s="66">
        <v>5.0E-4</v>
      </c>
      <c r="J18" s="19" t="s">
        <v>143</v>
      </c>
      <c r="K18" s="14" t="s">
        <v>123</v>
      </c>
      <c r="L18" s="20">
        <v>777000.0</v>
      </c>
      <c r="M18" s="20">
        <v>4090.0</v>
      </c>
      <c r="N18" s="21">
        <v>0.5263835263835264</v>
      </c>
      <c r="O18" s="17" t="s">
        <v>123</v>
      </c>
      <c r="P18" s="20">
        <v>222.0</v>
      </c>
      <c r="Q18" s="23">
        <v>2.4817</v>
      </c>
      <c r="R18" s="20">
        <v>1.514814814814815E8</v>
      </c>
      <c r="S18" s="20">
        <v>1.554E9</v>
      </c>
      <c r="T18" s="19" t="s">
        <v>144</v>
      </c>
      <c r="U18" s="24">
        <v>1.0</v>
      </c>
      <c r="V18" s="24">
        <v>1.0</v>
      </c>
      <c r="W18" s="25" t="s">
        <v>130</v>
      </c>
      <c r="X18" s="14">
        <v>450.0</v>
      </c>
      <c r="Y18" s="24" t="s">
        <v>176</v>
      </c>
      <c r="Z18" s="82">
        <v>2.7E-5</v>
      </c>
      <c r="AA18" s="57">
        <v>26.6976045447</v>
      </c>
      <c r="AB18" s="57">
        <v>0.0</v>
      </c>
      <c r="AC18" s="57">
        <v>0.0</v>
      </c>
      <c r="AD18" s="57">
        <v>26.6976045447</v>
      </c>
      <c r="AE18" s="83">
        <v>1.4915061740000001E-5</v>
      </c>
      <c r="AF18" s="59">
        <v>14.91506174</v>
      </c>
      <c r="AG18" s="84">
        <v>1.0E-6</v>
      </c>
      <c r="AH18" s="57">
        <v>0.869966906237</v>
      </c>
      <c r="AI18" s="57">
        <v>0.0</v>
      </c>
      <c r="AJ18" s="57">
        <v>0.0</v>
      </c>
      <c r="AK18" s="57">
        <v>0.869966906237</v>
      </c>
      <c r="AL18" s="29" t="s">
        <v>123</v>
      </c>
      <c r="AM18" s="29" t="s">
        <v>123</v>
      </c>
      <c r="AN18" s="29" t="s">
        <v>123</v>
      </c>
      <c r="AO18" s="29" t="s">
        <v>123</v>
      </c>
      <c r="AP18" s="29" t="s">
        <v>123</v>
      </c>
      <c r="AQ18" s="17">
        <v>3500.0</v>
      </c>
      <c r="AR18" s="40" t="s">
        <v>177</v>
      </c>
      <c r="AS18" s="31" t="s">
        <v>178</v>
      </c>
      <c r="AT18" s="31" t="s">
        <v>179</v>
      </c>
      <c r="AU18" s="32" t="s">
        <v>180</v>
      </c>
      <c r="AV18" s="32" t="s">
        <v>181</v>
      </c>
      <c r="AW18" s="32" t="s">
        <v>123</v>
      </c>
    </row>
    <row r="19">
      <c r="A19" s="33">
        <v>18.0</v>
      </c>
      <c r="B19" s="34" t="s">
        <v>182</v>
      </c>
      <c r="C19" s="47"/>
      <c r="D19" s="53" t="s">
        <v>122</v>
      </c>
      <c r="E19" s="17">
        <v>2.0</v>
      </c>
      <c r="F19" s="70">
        <v>14.0</v>
      </c>
      <c r="G19" s="18">
        <v>150.0</v>
      </c>
      <c r="H19" s="15">
        <v>4.0</v>
      </c>
      <c r="I19" s="66">
        <v>6.0E-4</v>
      </c>
      <c r="J19" s="19" t="s">
        <v>143</v>
      </c>
      <c r="K19" s="67">
        <f>10/100000</f>
        <v>0.0001</v>
      </c>
      <c r="L19" s="20">
        <v>1120000.0</v>
      </c>
      <c r="M19" s="20">
        <v>2790.0</v>
      </c>
      <c r="N19" s="21">
        <v>0.24910714285714283</v>
      </c>
      <c r="O19" s="22" t="s">
        <v>123</v>
      </c>
      <c r="P19" s="22" t="s">
        <v>123</v>
      </c>
      <c r="Q19" s="23">
        <v>1.4301</v>
      </c>
      <c r="R19" s="20" t="s">
        <v>123</v>
      </c>
      <c r="S19" s="20">
        <v>1.8666666666666667E9</v>
      </c>
      <c r="T19" s="15" t="s">
        <v>160</v>
      </c>
      <c r="U19" s="24">
        <v>18.0</v>
      </c>
      <c r="V19" s="31">
        <v>10.0</v>
      </c>
      <c r="W19" s="25" t="s">
        <v>130</v>
      </c>
      <c r="X19" s="14">
        <f>average(3,6)</f>
        <v>4.5</v>
      </c>
      <c r="Y19" s="39">
        <v>43254.0</v>
      </c>
      <c r="Z19" s="17" t="s">
        <v>123</v>
      </c>
      <c r="AA19" s="17" t="s">
        <v>123</v>
      </c>
      <c r="AB19" s="17" t="s">
        <v>123</v>
      </c>
      <c r="AC19" s="17" t="s">
        <v>123</v>
      </c>
      <c r="AD19" s="17" t="s">
        <v>123</v>
      </c>
      <c r="AE19" s="28" t="s">
        <v>123</v>
      </c>
      <c r="AF19" s="28" t="s">
        <v>123</v>
      </c>
      <c r="AG19" s="17" t="s">
        <v>123</v>
      </c>
      <c r="AH19" s="17" t="s">
        <v>123</v>
      </c>
      <c r="AI19" s="17" t="s">
        <v>123</v>
      </c>
      <c r="AJ19" s="17" t="s">
        <v>123</v>
      </c>
      <c r="AK19" s="17" t="s">
        <v>123</v>
      </c>
      <c r="AL19" s="17" t="s">
        <v>123</v>
      </c>
      <c r="AM19" s="17" t="s">
        <v>123</v>
      </c>
      <c r="AN19" s="17" t="s">
        <v>123</v>
      </c>
      <c r="AO19" s="17" t="s">
        <v>123</v>
      </c>
      <c r="AP19" s="17" t="s">
        <v>123</v>
      </c>
      <c r="AQ19" s="17">
        <f>2700/(2013-2008)</f>
        <v>540</v>
      </c>
      <c r="AR19" s="42" t="s">
        <v>183</v>
      </c>
      <c r="AS19" s="31" t="s">
        <v>162</v>
      </c>
      <c r="AT19" s="31" t="s">
        <v>123</v>
      </c>
      <c r="AU19" s="32" t="s">
        <v>184</v>
      </c>
      <c r="AV19" s="32" t="s">
        <v>123</v>
      </c>
      <c r="AW19" s="52" t="s">
        <v>123</v>
      </c>
    </row>
    <row r="20">
      <c r="A20" s="33">
        <v>19.0</v>
      </c>
      <c r="B20" s="34" t="s">
        <v>185</v>
      </c>
      <c r="C20" s="47"/>
      <c r="D20" s="14" t="s">
        <v>122</v>
      </c>
      <c r="E20" s="17">
        <v>3.0</v>
      </c>
      <c r="F20" s="18">
        <v>8.0</v>
      </c>
      <c r="G20" s="70">
        <v>13.5</v>
      </c>
      <c r="H20" s="15">
        <v>2.1</v>
      </c>
      <c r="I20" s="36">
        <v>0.36</v>
      </c>
      <c r="J20" s="37" t="s">
        <v>129</v>
      </c>
      <c r="K20" s="24" t="s">
        <v>123</v>
      </c>
      <c r="L20" s="20">
        <v>872000.0</v>
      </c>
      <c r="M20" s="20">
        <v>4210.0</v>
      </c>
      <c r="N20" s="21">
        <v>0.4827981651376147</v>
      </c>
      <c r="O20" s="41" t="s">
        <v>123</v>
      </c>
      <c r="P20" s="22" t="s">
        <v>123</v>
      </c>
      <c r="Q20" s="23">
        <v>0.4988</v>
      </c>
      <c r="R20" s="20">
        <v>21050.0</v>
      </c>
      <c r="S20" s="20">
        <v>2422222.2222222225</v>
      </c>
      <c r="T20" s="19" t="s">
        <v>125</v>
      </c>
      <c r="U20" s="24" t="s">
        <v>123</v>
      </c>
      <c r="V20" s="24" t="s">
        <v>123</v>
      </c>
      <c r="W20" s="24" t="s">
        <v>123</v>
      </c>
      <c r="X20" s="50">
        <f>average(7,28)</f>
        <v>17.5</v>
      </c>
      <c r="Y20" s="24" t="s">
        <v>186</v>
      </c>
      <c r="Z20" s="27">
        <v>0.2</v>
      </c>
      <c r="AA20" s="17">
        <v>175000.0</v>
      </c>
      <c r="AB20" s="17">
        <v>29.0</v>
      </c>
      <c r="AC20" s="17">
        <v>3667.0</v>
      </c>
      <c r="AD20" s="17" t="s">
        <v>123</v>
      </c>
      <c r="AE20" s="28" t="s">
        <v>123</v>
      </c>
      <c r="AF20" s="28" t="s">
        <v>123</v>
      </c>
      <c r="AG20" s="17" t="s">
        <v>123</v>
      </c>
      <c r="AH20" s="17" t="s">
        <v>123</v>
      </c>
      <c r="AI20" s="17" t="s">
        <v>123</v>
      </c>
      <c r="AJ20" s="17" t="s">
        <v>123</v>
      </c>
      <c r="AK20" s="17" t="s">
        <v>123</v>
      </c>
      <c r="AL20" s="17" t="s">
        <v>123</v>
      </c>
      <c r="AM20" s="17" t="s">
        <v>123</v>
      </c>
      <c r="AN20" s="17">
        <v>13.0</v>
      </c>
      <c r="AO20" s="17" t="s">
        <v>123</v>
      </c>
      <c r="AP20" s="17" t="s">
        <v>123</v>
      </c>
      <c r="AQ20" s="17" t="s">
        <v>123</v>
      </c>
      <c r="AR20" s="40" t="s">
        <v>123</v>
      </c>
      <c r="AS20" s="31" t="s">
        <v>123</v>
      </c>
      <c r="AT20" s="31" t="s">
        <v>187</v>
      </c>
      <c r="AU20" s="43" t="s">
        <v>123</v>
      </c>
      <c r="AV20" s="32" t="s">
        <v>123</v>
      </c>
      <c r="AW20" s="52" t="s">
        <v>123</v>
      </c>
    </row>
    <row r="21">
      <c r="A21" s="33">
        <v>20.0</v>
      </c>
      <c r="B21" s="12" t="s">
        <v>188</v>
      </c>
      <c r="C21" s="47"/>
      <c r="D21" s="14" t="s">
        <v>168</v>
      </c>
      <c r="E21" s="17" t="s">
        <v>123</v>
      </c>
      <c r="F21" s="18" t="s">
        <v>123</v>
      </c>
      <c r="G21" s="18" t="s">
        <v>123</v>
      </c>
      <c r="H21" s="15">
        <v>1.9</v>
      </c>
      <c r="I21" s="19" t="s">
        <v>123</v>
      </c>
      <c r="J21" s="19" t="s">
        <v>123</v>
      </c>
      <c r="K21" s="14" t="s">
        <v>123</v>
      </c>
      <c r="L21" s="20">
        <v>121000.0</v>
      </c>
      <c r="M21" s="20">
        <v>26.0</v>
      </c>
      <c r="N21" s="21">
        <v>0.021487603305785124</v>
      </c>
      <c r="O21" s="62">
        <v>0.009285714285714286</v>
      </c>
      <c r="P21" s="20">
        <v>42.84702549575071</v>
      </c>
      <c r="Q21" s="23">
        <v>73.0769</v>
      </c>
      <c r="R21" s="20" t="s">
        <v>123</v>
      </c>
      <c r="S21" s="20" t="s">
        <v>123</v>
      </c>
      <c r="T21" s="19" t="s">
        <v>138</v>
      </c>
      <c r="U21" s="24">
        <v>1.0</v>
      </c>
      <c r="V21" s="24">
        <v>1.0</v>
      </c>
      <c r="W21" s="25" t="s">
        <v>130</v>
      </c>
      <c r="X21" s="14">
        <v>368.5</v>
      </c>
      <c r="Y21" s="24" t="s">
        <v>189</v>
      </c>
      <c r="Z21" s="17" t="s">
        <v>123</v>
      </c>
      <c r="AA21" s="17" t="s">
        <v>123</v>
      </c>
      <c r="AB21" s="17" t="s">
        <v>123</v>
      </c>
      <c r="AC21" s="17" t="s">
        <v>123</v>
      </c>
      <c r="AD21" s="17" t="s">
        <v>123</v>
      </c>
      <c r="AE21" s="59">
        <v>1500.0</v>
      </c>
      <c r="AF21" s="28">
        <v>1.5E9</v>
      </c>
      <c r="AG21" s="51">
        <v>5.2</v>
      </c>
      <c r="AH21" s="17">
        <v>5180000.0</v>
      </c>
      <c r="AI21" s="17" t="s">
        <v>123</v>
      </c>
      <c r="AJ21" s="17" t="s">
        <v>123</v>
      </c>
      <c r="AK21" s="17" t="s">
        <v>123</v>
      </c>
      <c r="AL21" s="17">
        <v>2800.0</v>
      </c>
      <c r="AM21" s="17">
        <v>2824.0</v>
      </c>
      <c r="AN21" s="17" t="s">
        <v>123</v>
      </c>
      <c r="AO21" s="17" t="s">
        <v>123</v>
      </c>
      <c r="AP21" s="17" t="s">
        <v>123</v>
      </c>
      <c r="AQ21" s="17" t="s">
        <v>123</v>
      </c>
      <c r="AR21" s="40" t="s">
        <v>123</v>
      </c>
      <c r="AS21" s="31" t="s">
        <v>123</v>
      </c>
      <c r="AT21" s="31" t="s">
        <v>123</v>
      </c>
      <c r="AU21" s="43" t="s">
        <v>123</v>
      </c>
      <c r="AV21" s="32" t="s">
        <v>123</v>
      </c>
      <c r="AW21" s="32" t="s">
        <v>123</v>
      </c>
    </row>
    <row r="22">
      <c r="A22" s="33">
        <v>21.0</v>
      </c>
      <c r="B22" s="34" t="s">
        <v>190</v>
      </c>
      <c r="C22" s="69" t="s">
        <v>191</v>
      </c>
      <c r="D22" s="14" t="s">
        <v>122</v>
      </c>
      <c r="E22" s="17">
        <v>2.0</v>
      </c>
      <c r="F22" s="18">
        <v>60.0</v>
      </c>
      <c r="G22" s="18">
        <v>365.0</v>
      </c>
      <c r="H22" s="15">
        <v>2.0</v>
      </c>
      <c r="I22" s="66">
        <v>8.2E-5</v>
      </c>
      <c r="J22" s="37" t="s">
        <v>143</v>
      </c>
      <c r="K22" s="85">
        <v>2.7E-5</v>
      </c>
      <c r="L22" s="20">
        <v>4820000.0</v>
      </c>
      <c r="M22" s="20">
        <v>19400.0</v>
      </c>
      <c r="N22" s="21">
        <v>0.4024896265560166</v>
      </c>
      <c r="O22" s="62">
        <v>3.730769230769231</v>
      </c>
      <c r="P22" s="20">
        <v>918.2115399914264</v>
      </c>
      <c r="Q22" s="23">
        <v>0.1031</v>
      </c>
      <c r="R22" s="20">
        <v>121.25</v>
      </c>
      <c r="S22" s="20">
        <v>5.878048780487805E10</v>
      </c>
      <c r="T22" s="19" t="s">
        <v>138</v>
      </c>
      <c r="U22" s="24">
        <v>10.0</v>
      </c>
      <c r="V22" s="31">
        <v>10.0</v>
      </c>
      <c r="W22" s="25" t="s">
        <v>130</v>
      </c>
      <c r="X22" s="14">
        <v>30.0</v>
      </c>
      <c r="Y22" s="24" t="s">
        <v>192</v>
      </c>
      <c r="Z22" s="17">
        <v>160.0</v>
      </c>
      <c r="AA22" s="57">
        <v>1.59515772123E8</v>
      </c>
      <c r="AB22" s="57">
        <v>629671.681534</v>
      </c>
      <c r="AC22" s="57">
        <v>1694948.137347</v>
      </c>
      <c r="AD22" s="57">
        <v>2.0917488772637717E7</v>
      </c>
      <c r="AE22" s="59">
        <v>12.27044402</v>
      </c>
      <c r="AF22" s="59">
        <v>1.227044402E7</v>
      </c>
      <c r="AG22" s="51">
        <v>0.5</v>
      </c>
      <c r="AH22" s="57">
        <v>450658.879811</v>
      </c>
      <c r="AI22" s="57">
        <v>3817.79346392</v>
      </c>
      <c r="AJ22" s="57">
        <v>6410.812459425</v>
      </c>
      <c r="AK22" s="57">
        <v>57957.811067942705</v>
      </c>
      <c r="AL22" s="29">
        <v>5200.0</v>
      </c>
      <c r="AM22" s="57">
        <v>5249.33502801</v>
      </c>
      <c r="AN22" s="57">
        <v>70.0371022986</v>
      </c>
      <c r="AO22" s="57">
        <v>104.655944031</v>
      </c>
      <c r="AP22" s="57">
        <v>629.3798355426679</v>
      </c>
      <c r="AQ22" s="29" t="s">
        <v>123</v>
      </c>
      <c r="AR22" s="30" t="s">
        <v>123</v>
      </c>
      <c r="AS22" s="31" t="s">
        <v>193</v>
      </c>
      <c r="AT22" s="31" t="s">
        <v>194</v>
      </c>
      <c r="AU22" s="32" t="s">
        <v>180</v>
      </c>
      <c r="AV22" s="32" t="s">
        <v>123</v>
      </c>
      <c r="AW22" s="32" t="s">
        <v>123</v>
      </c>
    </row>
    <row r="23">
      <c r="A23" s="33">
        <v>22.0</v>
      </c>
      <c r="B23" s="34" t="s">
        <v>195</v>
      </c>
      <c r="C23" s="60"/>
      <c r="D23" s="53" t="s">
        <v>122</v>
      </c>
      <c r="E23" s="17">
        <v>2.0</v>
      </c>
      <c r="F23" s="70">
        <v>170.0</v>
      </c>
      <c r="G23" s="18" t="s">
        <v>123</v>
      </c>
      <c r="H23" s="15">
        <v>5.0</v>
      </c>
      <c r="I23" s="36">
        <v>0.001105</v>
      </c>
      <c r="J23" s="37" t="s">
        <v>149</v>
      </c>
      <c r="K23" s="49">
        <v>1.11E-4</v>
      </c>
      <c r="L23" s="20">
        <v>1.33E7</v>
      </c>
      <c r="M23" s="20">
        <v>14000.0</v>
      </c>
      <c r="N23" s="21">
        <v>0.10526315789473684</v>
      </c>
      <c r="O23" s="62">
        <v>0.14</v>
      </c>
      <c r="P23" s="20">
        <v>132.63062977453967</v>
      </c>
      <c r="Q23" s="23">
        <v>0.3571</v>
      </c>
      <c r="R23" s="20">
        <v>117.6470588235294</v>
      </c>
      <c r="S23" s="20">
        <v>1.2036199095022623E10</v>
      </c>
      <c r="T23" s="15" t="s">
        <v>160</v>
      </c>
      <c r="U23" s="24">
        <v>10.0</v>
      </c>
      <c r="V23" s="24">
        <v>10.0</v>
      </c>
      <c r="W23" s="24" t="s">
        <v>196</v>
      </c>
      <c r="X23" s="14">
        <v>75.0</v>
      </c>
      <c r="Y23" s="24" t="s">
        <v>197</v>
      </c>
      <c r="Z23" s="17">
        <v>119.0</v>
      </c>
      <c r="AA23" s="57">
        <v>1.18976405352E8</v>
      </c>
      <c r="AB23" s="57">
        <v>492757.682317</v>
      </c>
      <c r="AC23" s="57">
        <v>1415300.5657580001</v>
      </c>
      <c r="AD23" s="57">
        <v>3.24995248270743E7</v>
      </c>
      <c r="AE23" s="59">
        <v>468.43472330000003</v>
      </c>
      <c r="AF23" s="59">
        <v>4.684347233E8</v>
      </c>
      <c r="AG23" s="51">
        <v>3.8</v>
      </c>
      <c r="AH23" s="57">
        <v>3823833.92913</v>
      </c>
      <c r="AI23" s="57">
        <v>25080.1364411</v>
      </c>
      <c r="AJ23" s="57">
        <v>42894.31311202</v>
      </c>
      <c r="AK23" s="57">
        <v>826573.0032374859</v>
      </c>
      <c r="AL23" s="29">
        <v>100000.0</v>
      </c>
      <c r="AM23" s="57">
        <v>100278.495417</v>
      </c>
      <c r="AN23" s="57">
        <v>829.646650843</v>
      </c>
      <c r="AO23" s="57">
        <v>1530.495777829</v>
      </c>
      <c r="AP23" s="57">
        <v>18471.286880342803</v>
      </c>
      <c r="AQ23" s="29" t="s">
        <v>123</v>
      </c>
      <c r="AR23" s="30" t="s">
        <v>123</v>
      </c>
      <c r="AS23" s="31" t="s">
        <v>123</v>
      </c>
      <c r="AT23" s="31" t="s">
        <v>123</v>
      </c>
      <c r="AU23" s="43" t="s">
        <v>123</v>
      </c>
      <c r="AV23" s="32" t="s">
        <v>123</v>
      </c>
      <c r="AW23" s="32" t="s">
        <v>123</v>
      </c>
    </row>
    <row r="24">
      <c r="A24" s="33">
        <v>23.0</v>
      </c>
      <c r="B24" s="34" t="s">
        <v>198</v>
      </c>
      <c r="C24" s="35" t="s">
        <v>199</v>
      </c>
      <c r="D24" s="53" t="s">
        <v>122</v>
      </c>
      <c r="E24" s="17">
        <v>3.0</v>
      </c>
      <c r="F24" s="18">
        <v>170.0</v>
      </c>
      <c r="G24" s="18" t="s">
        <v>123</v>
      </c>
      <c r="H24" s="15">
        <v>6.0</v>
      </c>
      <c r="I24" s="36">
        <v>0.021</v>
      </c>
      <c r="J24" s="19" t="s">
        <v>124</v>
      </c>
      <c r="K24" s="14" t="s">
        <v>123</v>
      </c>
      <c r="L24" s="20">
        <v>5.84E7</v>
      </c>
      <c r="M24" s="20">
        <v>7300000.0</v>
      </c>
      <c r="N24" s="62">
        <v>12.5</v>
      </c>
      <c r="O24" s="62">
        <v>7.087378640776699</v>
      </c>
      <c r="P24" s="20">
        <v>56.49329962371928</v>
      </c>
      <c r="Q24" s="23">
        <v>8.0E-4</v>
      </c>
      <c r="R24" s="20">
        <v>3842105.263157895</v>
      </c>
      <c r="S24" s="20">
        <v>2.7809523809523807E9</v>
      </c>
      <c r="T24" s="19" t="s">
        <v>160</v>
      </c>
      <c r="U24" s="25">
        <v>1.0</v>
      </c>
      <c r="V24" s="25">
        <v>1.0</v>
      </c>
      <c r="W24" s="25" t="s">
        <v>130</v>
      </c>
      <c r="X24" s="53">
        <v>25.5</v>
      </c>
      <c r="Y24" s="25" t="s">
        <v>200</v>
      </c>
      <c r="Z24" s="27">
        <v>1.9</v>
      </c>
      <c r="AA24" s="57">
        <v>1865245.05407</v>
      </c>
      <c r="AB24" s="57">
        <v>45611.1403188</v>
      </c>
      <c r="AC24" s="57">
        <v>95441.8069675</v>
      </c>
      <c r="AD24" s="57">
        <v>1326556.604087593</v>
      </c>
      <c r="AE24" s="59">
        <v>36.21303017</v>
      </c>
      <c r="AF24" s="59">
        <v>3.621303017E7</v>
      </c>
      <c r="AG24" s="29">
        <v>58.0</v>
      </c>
      <c r="AH24" s="57">
        <v>5.75753916958E7</v>
      </c>
      <c r="AI24" s="57">
        <v>418836.015025</v>
      </c>
      <c r="AJ24" s="57">
        <v>1592007.5425648</v>
      </c>
      <c r="AK24" s="57">
        <v>4.456439060668844E7</v>
      </c>
      <c r="AL24" s="29">
        <v>1030000.0</v>
      </c>
      <c r="AM24" s="57">
        <v>1033750.91186</v>
      </c>
      <c r="AN24" s="57">
        <v>7116.4979833</v>
      </c>
      <c r="AO24" s="57">
        <v>28715.89003023</v>
      </c>
      <c r="AP24" s="57">
        <v>786095.8070768492</v>
      </c>
      <c r="AQ24" s="29">
        <v>1900000.0</v>
      </c>
      <c r="AR24" s="30" t="s">
        <v>201</v>
      </c>
      <c r="AS24" s="31" t="s">
        <v>123</v>
      </c>
      <c r="AT24" s="31" t="s">
        <v>123</v>
      </c>
      <c r="AU24" s="43" t="s">
        <v>123</v>
      </c>
      <c r="AV24" s="32" t="s">
        <v>123</v>
      </c>
      <c r="AW24" s="52" t="s">
        <v>123</v>
      </c>
    </row>
    <row r="25">
      <c r="A25" s="33">
        <v>24.0</v>
      </c>
      <c r="B25" s="34" t="s">
        <v>202</v>
      </c>
      <c r="C25" s="35" t="s">
        <v>203</v>
      </c>
      <c r="D25" s="53" t="s">
        <v>122</v>
      </c>
      <c r="E25" s="17">
        <v>3.0</v>
      </c>
      <c r="F25" s="18">
        <v>170.0</v>
      </c>
      <c r="G25" s="18" t="s">
        <v>123</v>
      </c>
      <c r="H25" s="15">
        <v>6.0</v>
      </c>
      <c r="I25" s="36">
        <v>0.8</v>
      </c>
      <c r="J25" s="37" t="s">
        <v>136</v>
      </c>
      <c r="K25" s="24" t="s">
        <v>123</v>
      </c>
      <c r="L25" s="20">
        <v>5.84E7</v>
      </c>
      <c r="M25" s="20">
        <v>7300000.0</v>
      </c>
      <c r="N25" s="62">
        <v>12.5</v>
      </c>
      <c r="O25" s="62">
        <v>7.087378640776699</v>
      </c>
      <c r="P25" s="20">
        <v>56.49329962371928</v>
      </c>
      <c r="Q25" s="23">
        <v>8.0E-4</v>
      </c>
      <c r="R25" s="20">
        <v>3842105.263157895</v>
      </c>
      <c r="S25" s="20">
        <v>7.3E7</v>
      </c>
      <c r="T25" s="19" t="s">
        <v>160</v>
      </c>
      <c r="U25" s="25">
        <v>1.0</v>
      </c>
      <c r="V25" s="25">
        <v>1.0</v>
      </c>
      <c r="W25" s="25" t="s">
        <v>130</v>
      </c>
      <c r="X25" s="53">
        <v>25.5</v>
      </c>
      <c r="Y25" s="25" t="s">
        <v>200</v>
      </c>
      <c r="Z25" s="27">
        <v>1.9</v>
      </c>
      <c r="AA25" s="57">
        <v>1865245.05407</v>
      </c>
      <c r="AB25" s="57">
        <v>45611.1403188</v>
      </c>
      <c r="AC25" s="57">
        <v>95441.8069675</v>
      </c>
      <c r="AD25" s="57">
        <v>1326556.604087593</v>
      </c>
      <c r="AE25" s="59">
        <v>36.21303017</v>
      </c>
      <c r="AF25" s="59">
        <v>3.621303017E7</v>
      </c>
      <c r="AG25" s="29">
        <v>58.0</v>
      </c>
      <c r="AH25" s="57">
        <v>5.75753916958E7</v>
      </c>
      <c r="AI25" s="57">
        <v>418836.015025</v>
      </c>
      <c r="AJ25" s="57">
        <v>1592007.5425648</v>
      </c>
      <c r="AK25" s="57">
        <v>4.456439060668844E7</v>
      </c>
      <c r="AL25" s="29">
        <v>1030000.0</v>
      </c>
      <c r="AM25" s="57">
        <v>1033750.91186</v>
      </c>
      <c r="AN25" s="57">
        <v>7116.4979833</v>
      </c>
      <c r="AO25" s="57">
        <v>28715.89003023</v>
      </c>
      <c r="AP25" s="57">
        <v>786095.8070768492</v>
      </c>
      <c r="AQ25" s="29">
        <v>1900000.0</v>
      </c>
      <c r="AR25" s="30" t="s">
        <v>201</v>
      </c>
      <c r="AS25" s="31" t="s">
        <v>123</v>
      </c>
      <c r="AT25" s="31" t="s">
        <v>123</v>
      </c>
      <c r="AU25" s="43" t="s">
        <v>123</v>
      </c>
      <c r="AV25" s="32" t="s">
        <v>123</v>
      </c>
      <c r="AW25" s="32" t="s">
        <v>123</v>
      </c>
    </row>
    <row r="26">
      <c r="A26" s="33">
        <v>25.0</v>
      </c>
      <c r="B26" s="34" t="s">
        <v>204</v>
      </c>
      <c r="C26" s="47"/>
      <c r="D26" s="14" t="s">
        <v>122</v>
      </c>
      <c r="E26" s="86">
        <v>43161.0</v>
      </c>
      <c r="F26" s="18">
        <v>2.0</v>
      </c>
      <c r="G26" s="18">
        <v>35.0</v>
      </c>
      <c r="H26" s="15">
        <v>1.2</v>
      </c>
      <c r="I26" s="36">
        <v>0.6</v>
      </c>
      <c r="J26" s="37" t="s">
        <v>133</v>
      </c>
      <c r="K26" s="38">
        <v>0.487</v>
      </c>
      <c r="L26" s="20">
        <v>537000.0</v>
      </c>
      <c r="M26" s="20">
        <v>189000.0</v>
      </c>
      <c r="N26" s="62">
        <v>35.19553072625698</v>
      </c>
      <c r="O26" s="20">
        <v>10500.0</v>
      </c>
      <c r="P26" s="20">
        <v>29833.333333333332</v>
      </c>
      <c r="Q26" s="23">
        <v>0.0063</v>
      </c>
      <c r="R26" s="20">
        <v>9.45E7</v>
      </c>
      <c r="S26" s="20">
        <v>895000.0</v>
      </c>
      <c r="T26" s="19" t="s">
        <v>125</v>
      </c>
      <c r="U26" s="24" t="s">
        <v>123</v>
      </c>
      <c r="V26" s="25" t="s">
        <v>123</v>
      </c>
      <c r="W26" s="24" t="s">
        <v>123</v>
      </c>
      <c r="X26" s="14">
        <v>2.5</v>
      </c>
      <c r="Y26" s="39">
        <v>43161.0</v>
      </c>
      <c r="Z26" s="71">
        <v>0.002</v>
      </c>
      <c r="AA26" s="17">
        <v>2000.0</v>
      </c>
      <c r="AB26" s="17">
        <v>13.0</v>
      </c>
      <c r="AC26" s="17" t="s">
        <v>123</v>
      </c>
      <c r="AD26" s="17" t="s">
        <v>123</v>
      </c>
      <c r="AE26" s="28" t="s">
        <v>123</v>
      </c>
      <c r="AF26" s="28" t="s">
        <v>123</v>
      </c>
      <c r="AG26" s="17" t="s">
        <v>123</v>
      </c>
      <c r="AH26" s="17" t="s">
        <v>123</v>
      </c>
      <c r="AI26" s="17" t="s">
        <v>123</v>
      </c>
      <c r="AJ26" s="17" t="s">
        <v>123</v>
      </c>
      <c r="AK26" s="17" t="s">
        <v>123</v>
      </c>
      <c r="AL26" s="17">
        <v>18.0</v>
      </c>
      <c r="AM26" s="17">
        <v>18.0</v>
      </c>
      <c r="AN26" s="17">
        <v>0.0</v>
      </c>
      <c r="AO26" s="17" t="s">
        <v>123</v>
      </c>
      <c r="AP26" s="17">
        <v>3.0</v>
      </c>
      <c r="AQ26" s="17">
        <v>79.0</v>
      </c>
      <c r="AR26" s="40" t="s">
        <v>205</v>
      </c>
      <c r="AS26" s="31" t="s">
        <v>206</v>
      </c>
      <c r="AT26" s="31" t="s">
        <v>123</v>
      </c>
      <c r="AU26" s="43" t="s">
        <v>207</v>
      </c>
      <c r="AV26" s="32" t="s">
        <v>208</v>
      </c>
      <c r="AW26" s="32" t="s">
        <v>123</v>
      </c>
    </row>
    <row r="27">
      <c r="A27" s="33">
        <v>26.0</v>
      </c>
      <c r="B27" s="34" t="s">
        <v>209</v>
      </c>
      <c r="C27" s="47"/>
      <c r="D27" s="14" t="s">
        <v>122</v>
      </c>
      <c r="E27" s="17">
        <v>2.0</v>
      </c>
      <c r="F27" s="18">
        <v>1.0</v>
      </c>
      <c r="G27" s="18">
        <v>2.0</v>
      </c>
      <c r="H27" s="15">
        <v>1.0</v>
      </c>
      <c r="I27" s="36">
        <v>0.001</v>
      </c>
      <c r="J27" s="37" t="s">
        <v>149</v>
      </c>
      <c r="K27" s="49">
        <f>10/100000</f>
        <v>0.0001</v>
      </c>
      <c r="L27" s="20">
        <v>810000.0</v>
      </c>
      <c r="M27" s="20">
        <v>9300.0</v>
      </c>
      <c r="N27" s="62">
        <v>1.1481481481481481</v>
      </c>
      <c r="O27" s="62">
        <v>0.01978723404255319</v>
      </c>
      <c r="P27" s="20">
        <v>1.7234042553191489</v>
      </c>
      <c r="Q27" s="23">
        <v>0.1075</v>
      </c>
      <c r="R27" s="20">
        <v>2325.0</v>
      </c>
      <c r="S27" s="20">
        <v>8.1E8</v>
      </c>
      <c r="T27" s="19" t="s">
        <v>125</v>
      </c>
      <c r="U27" s="24">
        <v>790.0</v>
      </c>
      <c r="V27" s="31">
        <v>1000.0</v>
      </c>
      <c r="W27" s="25" t="s">
        <v>130</v>
      </c>
      <c r="X27" s="14">
        <v>2.0</v>
      </c>
      <c r="Y27" s="39">
        <v>43160.0</v>
      </c>
      <c r="Z27" s="27">
        <v>4.0</v>
      </c>
      <c r="AA27" s="17">
        <v>4000000.0</v>
      </c>
      <c r="AB27" s="17" t="s">
        <v>123</v>
      </c>
      <c r="AC27" s="17" t="s">
        <v>123</v>
      </c>
      <c r="AD27" s="17" t="s">
        <v>123</v>
      </c>
      <c r="AE27" s="28" t="s">
        <v>123</v>
      </c>
      <c r="AF27" s="28" t="s">
        <v>123</v>
      </c>
      <c r="AG27" s="17" t="s">
        <v>123</v>
      </c>
      <c r="AH27" s="17" t="s">
        <v>123</v>
      </c>
      <c r="AI27" s="17" t="s">
        <v>123</v>
      </c>
      <c r="AJ27" s="17" t="s">
        <v>123</v>
      </c>
      <c r="AK27" s="17" t="s">
        <v>123</v>
      </c>
      <c r="AL27" s="17">
        <v>470000.0</v>
      </c>
      <c r="AM27" s="17">
        <f>average(290000,650000)</f>
        <v>470000</v>
      </c>
      <c r="AN27" s="17">
        <v>26000.0</v>
      </c>
      <c r="AO27" s="17" t="s">
        <v>123</v>
      </c>
      <c r="AP27" s="17" t="s">
        <v>123</v>
      </c>
      <c r="AQ27" s="17" t="s">
        <v>123</v>
      </c>
      <c r="AR27" s="40" t="s">
        <v>123</v>
      </c>
      <c r="AS27" s="31" t="s">
        <v>210</v>
      </c>
      <c r="AT27" s="31" t="s">
        <v>123</v>
      </c>
      <c r="AU27" s="43" t="s">
        <v>123</v>
      </c>
      <c r="AV27" s="32" t="s">
        <v>123</v>
      </c>
      <c r="AW27" s="52" t="s">
        <v>123</v>
      </c>
    </row>
    <row r="28">
      <c r="A28" s="33">
        <v>27.0</v>
      </c>
      <c r="B28" s="34" t="s">
        <v>211</v>
      </c>
      <c r="C28" s="47"/>
      <c r="D28" s="53" t="s">
        <v>122</v>
      </c>
      <c r="E28" s="17">
        <v>3.0</v>
      </c>
      <c r="F28" s="18" t="s">
        <v>123</v>
      </c>
      <c r="G28" s="18" t="s">
        <v>123</v>
      </c>
      <c r="H28" s="15">
        <v>2.2</v>
      </c>
      <c r="I28" s="36">
        <v>0.025</v>
      </c>
      <c r="J28" s="19" t="s">
        <v>124</v>
      </c>
      <c r="K28" s="14" t="s">
        <v>123</v>
      </c>
      <c r="L28" s="20">
        <v>597000.0</v>
      </c>
      <c r="M28" s="20">
        <v>12900.0</v>
      </c>
      <c r="N28" s="21">
        <v>2.1608040201005023</v>
      </c>
      <c r="O28" s="17" t="s">
        <v>123</v>
      </c>
      <c r="P28" s="21">
        <v>0.00796</v>
      </c>
      <c r="Q28" s="23">
        <v>0.1667</v>
      </c>
      <c r="R28" s="20" t="s">
        <v>123</v>
      </c>
      <c r="S28" s="20">
        <v>2.388E7</v>
      </c>
      <c r="T28" s="19" t="s">
        <v>125</v>
      </c>
      <c r="U28" s="24" t="s">
        <v>123</v>
      </c>
      <c r="V28" s="24" t="s">
        <v>123</v>
      </c>
      <c r="W28" s="24" t="s">
        <v>123</v>
      </c>
      <c r="X28" s="14">
        <v>2.0</v>
      </c>
      <c r="Y28" s="39">
        <v>43160.0</v>
      </c>
      <c r="Z28" s="17" t="s">
        <v>123</v>
      </c>
      <c r="AA28" s="17" t="s">
        <v>123</v>
      </c>
      <c r="AB28" s="17" t="s">
        <v>123</v>
      </c>
      <c r="AC28" s="17" t="s">
        <v>123</v>
      </c>
      <c r="AD28" s="17" t="s">
        <v>123</v>
      </c>
      <c r="AE28" s="28" t="s">
        <v>123</v>
      </c>
      <c r="AF28" s="28" t="s">
        <v>123</v>
      </c>
      <c r="AG28" s="17" t="s">
        <v>123</v>
      </c>
      <c r="AH28" s="17" t="s">
        <v>123</v>
      </c>
      <c r="AI28" s="17" t="s">
        <v>123</v>
      </c>
      <c r="AJ28" s="17" t="s">
        <v>123</v>
      </c>
      <c r="AK28" s="17" t="s">
        <v>123</v>
      </c>
      <c r="AL28" s="17" t="s">
        <v>123</v>
      </c>
      <c r="AM28" s="17" t="s">
        <v>123</v>
      </c>
      <c r="AN28" s="29" t="s">
        <v>123</v>
      </c>
      <c r="AO28" s="17" t="s">
        <v>123</v>
      </c>
      <c r="AP28" s="17" t="s">
        <v>123</v>
      </c>
      <c r="AQ28" s="17">
        <v>7.5E7</v>
      </c>
      <c r="AR28" s="40" t="s">
        <v>212</v>
      </c>
      <c r="AS28" s="31" t="s">
        <v>123</v>
      </c>
      <c r="AT28" s="31" t="s">
        <v>123</v>
      </c>
      <c r="AU28" s="43" t="s">
        <v>123</v>
      </c>
      <c r="AV28" s="32" t="s">
        <v>123</v>
      </c>
      <c r="AW28" s="32" t="s">
        <v>123</v>
      </c>
    </row>
    <row r="29">
      <c r="A29" s="33">
        <v>28.0</v>
      </c>
      <c r="B29" s="34" t="s">
        <v>213</v>
      </c>
      <c r="C29" s="47"/>
      <c r="D29" s="14" t="s">
        <v>122</v>
      </c>
      <c r="E29" s="17">
        <v>2.0</v>
      </c>
      <c r="F29" s="18">
        <v>0.4</v>
      </c>
      <c r="G29" s="18">
        <v>2.0</v>
      </c>
      <c r="H29" s="15">
        <v>1.5</v>
      </c>
      <c r="I29" s="36">
        <v>0.002</v>
      </c>
      <c r="J29" s="37" t="s">
        <v>149</v>
      </c>
      <c r="K29" s="24" t="s">
        <v>123</v>
      </c>
      <c r="L29" s="20">
        <v>6030000.0</v>
      </c>
      <c r="M29" s="20">
        <v>139000.0</v>
      </c>
      <c r="N29" s="62">
        <v>2.3051409618573797</v>
      </c>
      <c r="O29" s="80" t="s">
        <v>123</v>
      </c>
      <c r="P29" s="20">
        <v>16.75</v>
      </c>
      <c r="Q29" s="23">
        <v>0.0108</v>
      </c>
      <c r="R29" s="20" t="s">
        <v>123</v>
      </c>
      <c r="S29" s="20">
        <v>3.015E9</v>
      </c>
      <c r="T29" s="19" t="s">
        <v>125</v>
      </c>
      <c r="U29" s="24">
        <v>500.0</v>
      </c>
      <c r="V29" s="31">
        <v>1000.0</v>
      </c>
      <c r="W29" s="25" t="s">
        <v>130</v>
      </c>
      <c r="X29" s="14">
        <v>5.0</v>
      </c>
      <c r="Y29" s="39">
        <v>43255.0</v>
      </c>
      <c r="Z29" s="17" t="s">
        <v>123</v>
      </c>
      <c r="AA29" s="87" t="s">
        <v>123</v>
      </c>
      <c r="AB29" s="87" t="s">
        <v>123</v>
      </c>
      <c r="AC29" s="87" t="s">
        <v>123</v>
      </c>
      <c r="AD29" s="87" t="s">
        <v>123</v>
      </c>
      <c r="AE29" s="28" t="s">
        <v>123</v>
      </c>
      <c r="AF29" s="28" t="s">
        <v>123</v>
      </c>
      <c r="AG29" s="17" t="s">
        <v>123</v>
      </c>
      <c r="AH29" s="17" t="s">
        <v>123</v>
      </c>
      <c r="AI29" s="17" t="s">
        <v>123</v>
      </c>
      <c r="AJ29" s="17" t="s">
        <v>123</v>
      </c>
      <c r="AK29" s="17" t="s">
        <v>123</v>
      </c>
      <c r="AL29" s="17" t="s">
        <v>123</v>
      </c>
      <c r="AM29" s="17" t="s">
        <v>123</v>
      </c>
      <c r="AN29" s="17" t="s">
        <v>123</v>
      </c>
      <c r="AO29" s="17" t="s">
        <v>123</v>
      </c>
      <c r="AP29" s="17" t="s">
        <v>123</v>
      </c>
      <c r="AQ29" s="17">
        <v>360000.0</v>
      </c>
      <c r="AR29" s="40" t="s">
        <v>214</v>
      </c>
      <c r="AS29" s="31" t="s">
        <v>123</v>
      </c>
      <c r="AT29" s="31" t="s">
        <v>123</v>
      </c>
      <c r="AU29" s="43" t="s">
        <v>123</v>
      </c>
      <c r="AV29" s="32" t="s">
        <v>123</v>
      </c>
      <c r="AW29" s="52" t="s">
        <v>123</v>
      </c>
    </row>
    <row r="30">
      <c r="A30" s="33">
        <v>29.0</v>
      </c>
      <c r="B30" s="34" t="s">
        <v>215</v>
      </c>
      <c r="C30" s="35" t="s">
        <v>216</v>
      </c>
      <c r="D30" s="14" t="s">
        <v>168</v>
      </c>
      <c r="E30" s="17">
        <v>2.0</v>
      </c>
      <c r="F30" s="18">
        <v>0.0</v>
      </c>
      <c r="G30" s="18">
        <v>35.0</v>
      </c>
      <c r="H30" s="15">
        <v>0.7</v>
      </c>
      <c r="I30" s="36">
        <v>0.01911</v>
      </c>
      <c r="J30" s="19" t="s">
        <v>124</v>
      </c>
      <c r="K30" s="61">
        <v>0.013785</v>
      </c>
      <c r="L30" s="20">
        <v>2620000.0</v>
      </c>
      <c r="M30" s="20">
        <v>2840.0</v>
      </c>
      <c r="N30" s="21">
        <v>0.1083969465648855</v>
      </c>
      <c r="O30" s="62">
        <v>0.2072992700729927</v>
      </c>
      <c r="P30" s="20">
        <v>191.67985617031184</v>
      </c>
      <c r="Q30" s="23">
        <v>0.2465</v>
      </c>
      <c r="R30" s="20">
        <v>3550.0</v>
      </c>
      <c r="S30" s="20">
        <v>1.371009942438514E8</v>
      </c>
      <c r="T30" s="19" t="s">
        <v>150</v>
      </c>
      <c r="U30" s="25" t="s">
        <v>123</v>
      </c>
      <c r="V30" s="24" t="s">
        <v>123</v>
      </c>
      <c r="W30" s="24" t="s">
        <v>123</v>
      </c>
      <c r="X30" s="14">
        <v>35.0</v>
      </c>
      <c r="Y30" s="2" t="s">
        <v>217</v>
      </c>
      <c r="Z30" s="27">
        <v>0.8</v>
      </c>
      <c r="AA30" s="57">
        <v>798806.062817</v>
      </c>
      <c r="AB30" s="57">
        <v>5.01153945913</v>
      </c>
      <c r="AC30" s="57">
        <v>821.480548702</v>
      </c>
      <c r="AD30" s="57">
        <v>128404.35363469999</v>
      </c>
      <c r="AE30" s="58">
        <v>4.836550735</v>
      </c>
      <c r="AF30" s="59">
        <v>4836550.735</v>
      </c>
      <c r="AG30" s="51">
        <v>1.0</v>
      </c>
      <c r="AH30" s="57">
        <v>981054.64659</v>
      </c>
      <c r="AI30" s="57">
        <v>0.167894537096</v>
      </c>
      <c r="AJ30" s="57">
        <v>1107.438022129</v>
      </c>
      <c r="AK30" s="57">
        <v>288587.646124397</v>
      </c>
      <c r="AL30" s="29">
        <v>13700.0</v>
      </c>
      <c r="AM30" s="57">
        <v>13668.6246137</v>
      </c>
      <c r="AN30" s="57">
        <v>0.0</v>
      </c>
      <c r="AO30" s="57">
        <v>43.1677568729</v>
      </c>
      <c r="AP30" s="57">
        <v>6274.998715149791</v>
      </c>
      <c r="AQ30" s="29" t="s">
        <v>123</v>
      </c>
      <c r="AR30" s="30" t="s">
        <v>123</v>
      </c>
      <c r="AS30" s="31" t="s">
        <v>218</v>
      </c>
      <c r="AT30" s="31" t="s">
        <v>219</v>
      </c>
      <c r="AU30" s="43" t="s">
        <v>123</v>
      </c>
      <c r="AV30" s="32" t="s">
        <v>123</v>
      </c>
      <c r="AW30" s="32" t="s">
        <v>220</v>
      </c>
    </row>
    <row r="31">
      <c r="A31" s="33">
        <v>30.0</v>
      </c>
      <c r="B31" s="34" t="s">
        <v>221</v>
      </c>
      <c r="C31" s="35" t="s">
        <v>222</v>
      </c>
      <c r="D31" s="14" t="s">
        <v>168</v>
      </c>
      <c r="E31" s="17">
        <v>2.0</v>
      </c>
      <c r="F31" s="18">
        <v>0.0</v>
      </c>
      <c r="G31" s="18">
        <v>35.0</v>
      </c>
      <c r="H31" s="15">
        <v>0.5</v>
      </c>
      <c r="I31" s="36">
        <v>0.95</v>
      </c>
      <c r="J31" s="37" t="s">
        <v>136</v>
      </c>
      <c r="K31" s="24" t="s">
        <v>123</v>
      </c>
      <c r="L31" s="20">
        <v>2620000.0</v>
      </c>
      <c r="M31" s="20">
        <v>2840.0</v>
      </c>
      <c r="N31" s="21">
        <v>0.1083969465648855</v>
      </c>
      <c r="O31" s="62">
        <v>0.2072992700729927</v>
      </c>
      <c r="P31" s="20">
        <v>191.67985617031184</v>
      </c>
      <c r="Q31" s="23">
        <v>0.1761</v>
      </c>
      <c r="R31" s="20">
        <v>3550.0</v>
      </c>
      <c r="S31" s="20">
        <v>2757894.736842105</v>
      </c>
      <c r="T31" s="19" t="s">
        <v>150</v>
      </c>
      <c r="U31" s="24" t="s">
        <v>123</v>
      </c>
      <c r="V31" s="25" t="s">
        <v>123</v>
      </c>
      <c r="W31" s="24" t="s">
        <v>123</v>
      </c>
      <c r="X31" s="14">
        <v>120.0</v>
      </c>
      <c r="Y31" s="2" t="s">
        <v>223</v>
      </c>
      <c r="Z31" s="27">
        <v>0.8</v>
      </c>
      <c r="AA31" s="57">
        <v>798806.062817</v>
      </c>
      <c r="AB31" s="57">
        <v>5.01153945913</v>
      </c>
      <c r="AC31" s="57">
        <v>821.480548702</v>
      </c>
      <c r="AD31" s="57">
        <v>128404.35363469999</v>
      </c>
      <c r="AE31" s="88">
        <v>0.03006699721</v>
      </c>
      <c r="AF31" s="59">
        <v>30066.99721</v>
      </c>
      <c r="AG31" s="51">
        <v>1.0</v>
      </c>
      <c r="AH31" s="57">
        <v>981054.64659</v>
      </c>
      <c r="AI31" s="57">
        <v>0.167894537096</v>
      </c>
      <c r="AJ31" s="57">
        <v>1107.438022129</v>
      </c>
      <c r="AK31" s="57">
        <v>288587.646124397</v>
      </c>
      <c r="AL31" s="29">
        <v>13700.0</v>
      </c>
      <c r="AM31" s="57">
        <v>13668.6246137</v>
      </c>
      <c r="AN31" s="57">
        <v>0.0</v>
      </c>
      <c r="AO31" s="57">
        <v>43.1677568729</v>
      </c>
      <c r="AP31" s="57">
        <v>6274.998715149791</v>
      </c>
      <c r="AQ31" s="29" t="s">
        <v>123</v>
      </c>
      <c r="AR31" s="30" t="s">
        <v>123</v>
      </c>
      <c r="AS31" s="31" t="s">
        <v>218</v>
      </c>
      <c r="AT31" s="31" t="s">
        <v>224</v>
      </c>
      <c r="AU31" s="43" t="s">
        <v>123</v>
      </c>
      <c r="AV31" s="32" t="s">
        <v>123</v>
      </c>
      <c r="AW31" s="32" t="s">
        <v>220</v>
      </c>
    </row>
    <row r="32">
      <c r="A32" s="33">
        <v>31.0</v>
      </c>
      <c r="B32" s="34" t="s">
        <v>225</v>
      </c>
      <c r="C32" s="47"/>
      <c r="D32" s="14" t="s">
        <v>128</v>
      </c>
      <c r="E32" s="17">
        <v>2.0</v>
      </c>
      <c r="F32" s="18" t="s">
        <v>123</v>
      </c>
      <c r="G32" s="18" t="s">
        <v>123</v>
      </c>
      <c r="H32" s="15">
        <v>2.8</v>
      </c>
      <c r="I32" s="19" t="s">
        <v>123</v>
      </c>
      <c r="J32" s="19" t="s">
        <v>123</v>
      </c>
      <c r="K32" s="14" t="s">
        <v>123</v>
      </c>
      <c r="L32" s="20">
        <v>2560000.0</v>
      </c>
      <c r="M32" s="20">
        <v>7630.0</v>
      </c>
      <c r="N32" s="21">
        <v>0.298046875</v>
      </c>
      <c r="O32" s="22" t="s">
        <v>123</v>
      </c>
      <c r="P32" s="22" t="s">
        <v>123</v>
      </c>
      <c r="Q32" s="23">
        <v>0.3604</v>
      </c>
      <c r="R32" s="20">
        <v>127166.66666666667</v>
      </c>
      <c r="S32" s="20" t="s">
        <v>123</v>
      </c>
      <c r="T32" s="19" t="s">
        <v>160</v>
      </c>
      <c r="U32" s="24" t="s">
        <v>123</v>
      </c>
      <c r="V32" s="24" t="s">
        <v>123</v>
      </c>
      <c r="W32" s="24" t="s">
        <v>123</v>
      </c>
      <c r="X32" s="14">
        <v>1460.0</v>
      </c>
      <c r="Y32" s="24" t="s">
        <v>226</v>
      </c>
      <c r="Z32" s="80">
        <v>0.06</v>
      </c>
      <c r="AA32" s="57">
        <v>55317.3105511</v>
      </c>
      <c r="AB32" s="57">
        <v>34.8789268352</v>
      </c>
      <c r="AC32" s="57">
        <v>9.960672287273</v>
      </c>
      <c r="AD32" s="57">
        <v>8814.164224327616</v>
      </c>
      <c r="AE32" s="58">
        <v>0.5232446482</v>
      </c>
      <c r="AF32" s="59">
        <v>523244.6482</v>
      </c>
      <c r="AG32" s="73">
        <v>0.03</v>
      </c>
      <c r="AH32" s="57">
        <v>31653.7424645</v>
      </c>
      <c r="AI32" s="57">
        <v>2.72953613129</v>
      </c>
      <c r="AJ32" s="57">
        <v>2.360759973899456</v>
      </c>
      <c r="AK32" s="57">
        <v>7391.008066828909</v>
      </c>
      <c r="AL32" s="29" t="s">
        <v>123</v>
      </c>
      <c r="AM32" s="29" t="s">
        <v>123</v>
      </c>
      <c r="AN32" s="29" t="s">
        <v>123</v>
      </c>
      <c r="AO32" s="17" t="s">
        <v>123</v>
      </c>
      <c r="AP32" s="17" t="s">
        <v>123</v>
      </c>
      <c r="AQ32" s="29" t="s">
        <v>123</v>
      </c>
      <c r="AR32" s="30" t="s">
        <v>123</v>
      </c>
      <c r="AS32" s="31" t="s">
        <v>123</v>
      </c>
      <c r="AT32" s="31" t="s">
        <v>123</v>
      </c>
      <c r="AU32" s="32" t="s">
        <v>227</v>
      </c>
      <c r="AV32" s="32" t="s">
        <v>123</v>
      </c>
      <c r="AW32" s="32" t="s">
        <v>228</v>
      </c>
    </row>
    <row r="33">
      <c r="A33" s="33">
        <v>32.0</v>
      </c>
      <c r="B33" s="34" t="s">
        <v>229</v>
      </c>
      <c r="C33" s="47"/>
      <c r="D33" s="14" t="s">
        <v>128</v>
      </c>
      <c r="E33" s="17">
        <v>2.0</v>
      </c>
      <c r="F33" s="18" t="s">
        <v>123</v>
      </c>
      <c r="G33" s="18">
        <v>48.0</v>
      </c>
      <c r="H33" s="15">
        <v>0.5</v>
      </c>
      <c r="I33" s="36">
        <v>0.002</v>
      </c>
      <c r="J33" s="37" t="s">
        <v>149</v>
      </c>
      <c r="K33" s="24" t="s">
        <v>123</v>
      </c>
      <c r="L33" s="20">
        <v>9050000.0</v>
      </c>
      <c r="M33" s="20">
        <v>6700.0</v>
      </c>
      <c r="N33" s="21">
        <v>0.07403314917127073</v>
      </c>
      <c r="O33" s="41" t="s">
        <v>123</v>
      </c>
      <c r="P33" s="22" t="s">
        <v>123</v>
      </c>
      <c r="Q33" s="23">
        <v>0.0746</v>
      </c>
      <c r="R33" s="20" t="s">
        <v>123</v>
      </c>
      <c r="S33" s="20">
        <v>4.525E9</v>
      </c>
      <c r="T33" s="19" t="s">
        <v>150</v>
      </c>
      <c r="U33" s="25">
        <v>50000.0</v>
      </c>
      <c r="V33" s="25">
        <v>100000.0</v>
      </c>
      <c r="W33" s="24" t="s">
        <v>196</v>
      </c>
      <c r="X33" s="53">
        <f>average(3,32)</f>
        <v>17.5</v>
      </c>
      <c r="Y33" s="53" t="s">
        <v>230</v>
      </c>
      <c r="Z33" s="80">
        <v>0.532125</v>
      </c>
      <c r="AA33" s="17">
        <v>532125.0</v>
      </c>
      <c r="AB33" s="17">
        <v>300000.0</v>
      </c>
      <c r="AC33" s="17">
        <v>18000.0</v>
      </c>
      <c r="AD33" s="17" t="s">
        <v>123</v>
      </c>
      <c r="AE33" s="28" t="s">
        <v>123</v>
      </c>
      <c r="AF33" s="28" t="s">
        <v>123</v>
      </c>
      <c r="AG33" s="17" t="s">
        <v>123</v>
      </c>
      <c r="AH33" s="17" t="s">
        <v>123</v>
      </c>
      <c r="AI33" s="17" t="s">
        <v>123</v>
      </c>
      <c r="AJ33" s="17" t="s">
        <v>123</v>
      </c>
      <c r="AK33" s="17" t="s">
        <v>123</v>
      </c>
      <c r="AL33" s="17" t="s">
        <v>123</v>
      </c>
      <c r="AM33" s="17" t="s">
        <v>123</v>
      </c>
      <c r="AN33" s="17">
        <v>10.0</v>
      </c>
      <c r="AO33" s="17" t="s">
        <v>123</v>
      </c>
      <c r="AP33" s="17" t="s">
        <v>123</v>
      </c>
      <c r="AQ33" s="17" t="s">
        <v>123</v>
      </c>
      <c r="AR33" s="40" t="s">
        <v>123</v>
      </c>
      <c r="AS33" s="31" t="s">
        <v>231</v>
      </c>
      <c r="AT33" s="31" t="s">
        <v>232</v>
      </c>
      <c r="AU33" s="32" t="s">
        <v>233</v>
      </c>
      <c r="AV33" s="32" t="s">
        <v>123</v>
      </c>
      <c r="AW33" s="32" t="s">
        <v>123</v>
      </c>
    </row>
    <row r="34">
      <c r="A34" s="33">
        <v>33.0</v>
      </c>
      <c r="B34" s="34" t="s">
        <v>234</v>
      </c>
      <c r="C34" s="47"/>
      <c r="D34" s="14" t="s">
        <v>168</v>
      </c>
      <c r="E34" s="17">
        <v>2.0</v>
      </c>
      <c r="F34" s="18" t="s">
        <v>123</v>
      </c>
      <c r="G34" s="18" t="s">
        <v>123</v>
      </c>
      <c r="H34" s="15">
        <v>16.4</v>
      </c>
      <c r="I34" s="19" t="s">
        <v>123</v>
      </c>
      <c r="J34" s="19" t="s">
        <v>123</v>
      </c>
      <c r="K34" s="14" t="s">
        <v>123</v>
      </c>
      <c r="L34" s="20">
        <v>384000.0</v>
      </c>
      <c r="M34" s="20">
        <v>1800.0</v>
      </c>
      <c r="N34" s="21">
        <v>0.46875</v>
      </c>
      <c r="O34" s="22" t="s">
        <v>123</v>
      </c>
      <c r="P34" s="22" t="s">
        <v>123</v>
      </c>
      <c r="Q34" s="23">
        <v>9.0833</v>
      </c>
      <c r="R34" s="20">
        <v>236.84210526315792</v>
      </c>
      <c r="S34" s="20" t="s">
        <v>123</v>
      </c>
      <c r="T34" s="19" t="s">
        <v>150</v>
      </c>
      <c r="U34" s="24" t="s">
        <v>123</v>
      </c>
      <c r="V34" s="24" t="s">
        <v>123</v>
      </c>
      <c r="W34" s="24" t="s">
        <v>123</v>
      </c>
      <c r="X34" s="14">
        <v>345.0</v>
      </c>
      <c r="Y34" s="2" t="s">
        <v>235</v>
      </c>
      <c r="Z34" s="27">
        <v>7.6</v>
      </c>
      <c r="AA34" s="57">
        <v>7604356.49156</v>
      </c>
      <c r="AB34" s="57">
        <v>0.0</v>
      </c>
      <c r="AC34" s="57">
        <v>0.0</v>
      </c>
      <c r="AD34" s="57">
        <v>4341126.11549816</v>
      </c>
      <c r="AE34" s="59">
        <v>29.38226018</v>
      </c>
      <c r="AF34" s="59">
        <v>2.938226018E7</v>
      </c>
      <c r="AG34" s="51">
        <v>1.2</v>
      </c>
      <c r="AH34" s="57">
        <v>1188968.19126</v>
      </c>
      <c r="AI34" s="57">
        <v>0.0</v>
      </c>
      <c r="AJ34" s="57">
        <v>0.0</v>
      </c>
      <c r="AK34" s="57">
        <v>670831.099291198</v>
      </c>
      <c r="AL34" s="29" t="s">
        <v>123</v>
      </c>
      <c r="AM34" s="29" t="s">
        <v>123</v>
      </c>
      <c r="AN34" s="29" t="s">
        <v>123</v>
      </c>
      <c r="AO34" s="17" t="s">
        <v>123</v>
      </c>
      <c r="AP34" s="29" t="s">
        <v>123</v>
      </c>
      <c r="AQ34" s="29" t="s">
        <v>123</v>
      </c>
      <c r="AR34" s="30" t="s">
        <v>123</v>
      </c>
      <c r="AS34" s="31" t="s">
        <v>123</v>
      </c>
      <c r="AT34" s="31" t="s">
        <v>123</v>
      </c>
      <c r="AU34" s="32" t="s">
        <v>236</v>
      </c>
      <c r="AV34" s="32" t="s">
        <v>237</v>
      </c>
      <c r="AW34" s="32" t="s">
        <v>238</v>
      </c>
    </row>
    <row r="35">
      <c r="A35" s="33">
        <v>34.0</v>
      </c>
      <c r="B35" s="34" t="s">
        <v>239</v>
      </c>
      <c r="C35" s="89" t="s">
        <v>240</v>
      </c>
      <c r="D35" s="14" t="s">
        <v>168</v>
      </c>
      <c r="E35" s="17">
        <v>3.0</v>
      </c>
      <c r="F35" s="18">
        <v>0.0</v>
      </c>
      <c r="G35" s="18" t="s">
        <v>123</v>
      </c>
      <c r="H35" s="90">
        <v>17.0</v>
      </c>
      <c r="I35" s="36">
        <v>0.001992</v>
      </c>
      <c r="J35" s="37" t="s">
        <v>149</v>
      </c>
      <c r="K35" s="45">
        <v>0.004028</v>
      </c>
      <c r="L35" s="17">
        <v>1.36E7</v>
      </c>
      <c r="M35" s="17">
        <v>85900.0</v>
      </c>
      <c r="N35" s="21">
        <v>0.6316176470588236</v>
      </c>
      <c r="O35" s="62">
        <v>0.11930555555555555</v>
      </c>
      <c r="P35" s="20">
        <v>18.90066335291997</v>
      </c>
      <c r="Q35" s="23">
        <v>0.1979</v>
      </c>
      <c r="R35" s="20">
        <v>403.2863849765258</v>
      </c>
      <c r="S35" s="20">
        <v>6.827309236947792E9</v>
      </c>
      <c r="T35" s="19" t="s">
        <v>150</v>
      </c>
      <c r="U35" s="24">
        <v>1.0</v>
      </c>
      <c r="V35" s="24">
        <v>1.0</v>
      </c>
      <c r="W35" s="25" t="s">
        <v>130</v>
      </c>
      <c r="X35" s="14">
        <v>12.0</v>
      </c>
      <c r="Y35" s="2" t="s">
        <v>241</v>
      </c>
      <c r="Z35" s="17">
        <v>213.0</v>
      </c>
      <c r="AA35" s="57">
        <v>2.13098073151E8</v>
      </c>
      <c r="AB35" s="57">
        <v>0.0</v>
      </c>
      <c r="AC35" s="57">
        <v>0.0</v>
      </c>
      <c r="AD35" s="57">
        <v>1.9235728619939327E8</v>
      </c>
      <c r="AE35" s="59">
        <v>128.9474727</v>
      </c>
      <c r="AF35" s="59">
        <v>1.289474727E8</v>
      </c>
      <c r="AG35" s="29">
        <v>56.0</v>
      </c>
      <c r="AH35" s="57">
        <v>5.62012325849E7</v>
      </c>
      <c r="AI35" s="57">
        <v>0.0</v>
      </c>
      <c r="AJ35" s="57">
        <v>0.0</v>
      </c>
      <c r="AK35" s="57">
        <v>5.1394662275425576E7</v>
      </c>
      <c r="AL35" s="29">
        <v>720000.0</v>
      </c>
      <c r="AM35" s="57">
        <v>719551.464732</v>
      </c>
      <c r="AN35" s="57">
        <v>0.0</v>
      </c>
      <c r="AO35" s="57">
        <v>0.0</v>
      </c>
      <c r="AP35" s="57">
        <v>643642.1013959374</v>
      </c>
      <c r="AQ35" s="17">
        <v>1817000.0</v>
      </c>
      <c r="AR35" s="40" t="s">
        <v>242</v>
      </c>
      <c r="AS35" s="31" t="s">
        <v>123</v>
      </c>
      <c r="AT35" s="31" t="s">
        <v>123</v>
      </c>
      <c r="AU35" s="43" t="s">
        <v>123</v>
      </c>
      <c r="AV35" s="32" t="s">
        <v>123</v>
      </c>
      <c r="AW35" s="32" t="s">
        <v>123</v>
      </c>
    </row>
    <row r="36">
      <c r="A36" s="33">
        <v>35.0</v>
      </c>
      <c r="B36" s="34" t="s">
        <v>239</v>
      </c>
      <c r="C36" s="89" t="s">
        <v>240</v>
      </c>
      <c r="D36" s="14" t="s">
        <v>168</v>
      </c>
      <c r="E36" s="17">
        <v>3.0</v>
      </c>
      <c r="F36" s="18">
        <v>0.0</v>
      </c>
      <c r="G36" s="18" t="s">
        <v>123</v>
      </c>
      <c r="H36" s="90">
        <v>115.0</v>
      </c>
      <c r="I36" s="36">
        <v>0.001992</v>
      </c>
      <c r="J36" s="37" t="s">
        <v>149</v>
      </c>
      <c r="K36" s="45">
        <v>0.004028</v>
      </c>
      <c r="L36" s="17">
        <v>1.36E7</v>
      </c>
      <c r="M36" s="17">
        <v>85900.0</v>
      </c>
      <c r="N36" s="21">
        <v>0.6316176470588236</v>
      </c>
      <c r="O36" s="62">
        <v>0.11930555555555555</v>
      </c>
      <c r="P36" s="20">
        <v>18.90066335291997</v>
      </c>
      <c r="Q36" s="23">
        <v>1.3388</v>
      </c>
      <c r="R36" s="20">
        <v>403.2863849765258</v>
      </c>
      <c r="S36" s="20">
        <v>6.827309236947792E9</v>
      </c>
      <c r="T36" s="19" t="s">
        <v>150</v>
      </c>
      <c r="U36" s="24">
        <v>1.0</v>
      </c>
      <c r="V36" s="24">
        <v>1.0</v>
      </c>
      <c r="W36" s="25" t="s">
        <v>130</v>
      </c>
      <c r="X36" s="14">
        <v>12.0</v>
      </c>
      <c r="Y36" s="2" t="s">
        <v>241</v>
      </c>
      <c r="Z36" s="17">
        <v>213.0</v>
      </c>
      <c r="AA36" s="57">
        <v>2.13098073151E8</v>
      </c>
      <c r="AB36" s="57">
        <v>0.0</v>
      </c>
      <c r="AC36" s="57">
        <v>0.0</v>
      </c>
      <c r="AD36" s="57">
        <v>1.9235728619939327E8</v>
      </c>
      <c r="AE36" s="59">
        <v>128.9474727</v>
      </c>
      <c r="AF36" s="59">
        <v>1.289474727E8</v>
      </c>
      <c r="AG36" s="29">
        <v>56.0</v>
      </c>
      <c r="AH36" s="57">
        <v>5.62012325849E7</v>
      </c>
      <c r="AI36" s="57">
        <v>0.0</v>
      </c>
      <c r="AJ36" s="57">
        <v>0.0</v>
      </c>
      <c r="AK36" s="57">
        <v>5.1394662275425576E7</v>
      </c>
      <c r="AL36" s="29">
        <v>720000.0</v>
      </c>
      <c r="AM36" s="57">
        <v>719551.464732</v>
      </c>
      <c r="AN36" s="57">
        <v>0.0</v>
      </c>
      <c r="AO36" s="57">
        <v>0.0</v>
      </c>
      <c r="AP36" s="57">
        <v>643642.1013959374</v>
      </c>
      <c r="AQ36" s="17">
        <v>1817000.0</v>
      </c>
      <c r="AR36" s="40" t="s">
        <v>242</v>
      </c>
      <c r="AS36" s="31" t="s">
        <v>123</v>
      </c>
      <c r="AT36" s="31" t="s">
        <v>123</v>
      </c>
      <c r="AU36" s="43" t="s">
        <v>123</v>
      </c>
      <c r="AV36" s="32" t="s">
        <v>123</v>
      </c>
      <c r="AW36" s="32" t="s">
        <v>123</v>
      </c>
    </row>
    <row r="37">
      <c r="A37" s="33">
        <v>36.0</v>
      </c>
      <c r="B37" s="34" t="s">
        <v>243</v>
      </c>
      <c r="C37" s="47"/>
      <c r="D37" s="14" t="s">
        <v>122</v>
      </c>
      <c r="E37" s="17">
        <v>4.0</v>
      </c>
      <c r="F37" s="18">
        <v>4.0</v>
      </c>
      <c r="G37" s="18" t="s">
        <v>123</v>
      </c>
      <c r="H37" s="15">
        <v>1.3</v>
      </c>
      <c r="I37" s="36">
        <v>0.5</v>
      </c>
      <c r="J37" s="37" t="s">
        <v>133</v>
      </c>
      <c r="K37" s="24" t="s">
        <v>123</v>
      </c>
      <c r="L37" s="20">
        <v>7150000.0</v>
      </c>
      <c r="M37" s="20">
        <v>50700.0</v>
      </c>
      <c r="N37" s="21">
        <v>0.7090909090909091</v>
      </c>
      <c r="O37" s="20">
        <v>2535.0</v>
      </c>
      <c r="P37" s="20">
        <v>381899.1097922849</v>
      </c>
      <c r="Q37" s="23">
        <v>0.0256</v>
      </c>
      <c r="R37" s="20">
        <v>2304.5454545454545</v>
      </c>
      <c r="S37" s="20">
        <v>1.43E7</v>
      </c>
      <c r="T37" s="19" t="s">
        <v>160</v>
      </c>
      <c r="U37" s="24">
        <v>1.0</v>
      </c>
      <c r="V37" s="24">
        <v>1.0</v>
      </c>
      <c r="W37" s="25" t="s">
        <v>130</v>
      </c>
      <c r="X37" s="50">
        <v>6.5</v>
      </c>
      <c r="Y37" s="26">
        <v>43376.0</v>
      </c>
      <c r="Z37" s="76">
        <v>2.0E-5</v>
      </c>
      <c r="AA37" s="91">
        <f>(1+15+1+1+4+374)/18</f>
        <v>22</v>
      </c>
      <c r="AB37" s="17">
        <v>0.0</v>
      </c>
      <c r="AC37" s="17">
        <v>0.0</v>
      </c>
      <c r="AD37" s="17">
        <v>22.0</v>
      </c>
      <c r="AE37" s="28" t="s">
        <v>123</v>
      </c>
      <c r="AF37" s="28" t="s">
        <v>123</v>
      </c>
      <c r="AG37" s="17" t="s">
        <v>123</v>
      </c>
      <c r="AH37" s="17" t="s">
        <v>123</v>
      </c>
      <c r="AI37" s="17" t="s">
        <v>123</v>
      </c>
      <c r="AJ37" s="17" t="s">
        <v>123</v>
      </c>
      <c r="AK37" s="17" t="s">
        <v>123</v>
      </c>
      <c r="AL37" s="17">
        <v>20.0</v>
      </c>
      <c r="AM37" s="91">
        <f>(1+4+1+2+329)/18</f>
        <v>18.72222222</v>
      </c>
      <c r="AN37" s="17">
        <v>0.0</v>
      </c>
      <c r="AO37" s="17">
        <v>0.0</v>
      </c>
      <c r="AP37" s="17">
        <v>19.0</v>
      </c>
      <c r="AQ37" s="17">
        <v>329.0</v>
      </c>
      <c r="AR37" s="40" t="s">
        <v>201</v>
      </c>
      <c r="AS37" s="31" t="s">
        <v>244</v>
      </c>
      <c r="AT37" s="31" t="s">
        <v>245</v>
      </c>
      <c r="AU37" s="43" t="s">
        <v>246</v>
      </c>
      <c r="AV37" s="43" t="s">
        <v>123</v>
      </c>
      <c r="AW37" s="32" t="s">
        <v>123</v>
      </c>
    </row>
    <row r="38">
      <c r="A38" s="33">
        <v>37.0</v>
      </c>
      <c r="B38" s="34" t="s">
        <v>247</v>
      </c>
      <c r="C38" s="60"/>
      <c r="D38" s="14" t="s">
        <v>122</v>
      </c>
      <c r="E38" s="17">
        <v>2.0</v>
      </c>
      <c r="F38" s="55">
        <f>2/24</f>
        <v>0.08333333333</v>
      </c>
      <c r="G38" s="18" t="s">
        <v>123</v>
      </c>
      <c r="H38" s="15">
        <v>9.0</v>
      </c>
      <c r="I38" s="36">
        <v>0.007218</v>
      </c>
      <c r="J38" s="37" t="s">
        <v>149</v>
      </c>
      <c r="K38" s="45">
        <v>0.007615</v>
      </c>
      <c r="L38" s="20">
        <v>1.28E7</v>
      </c>
      <c r="M38" s="20">
        <v>26300.0</v>
      </c>
      <c r="N38" s="21">
        <v>0.20546875</v>
      </c>
      <c r="O38" s="62">
        <v>0.38619676945668135</v>
      </c>
      <c r="P38" s="20">
        <v>187.90518825388634</v>
      </c>
      <c r="Q38" s="23">
        <v>0.3422</v>
      </c>
      <c r="R38" s="20">
        <v>2922.222222222222</v>
      </c>
      <c r="S38" s="20">
        <v>1.773344416735938E9</v>
      </c>
      <c r="T38" s="19" t="s">
        <v>125</v>
      </c>
      <c r="U38" s="25">
        <v>10000.0</v>
      </c>
      <c r="V38" s="25">
        <v>10000.0</v>
      </c>
      <c r="W38" s="25" t="s">
        <v>130</v>
      </c>
      <c r="X38" s="53">
        <v>11.0</v>
      </c>
      <c r="Y38" s="25" t="s">
        <v>248</v>
      </c>
      <c r="Z38" s="27">
        <v>9.0</v>
      </c>
      <c r="AA38" s="57">
        <v>8955237.65156</v>
      </c>
      <c r="AB38" s="57">
        <v>668.366196148</v>
      </c>
      <c r="AC38" s="57">
        <v>9404.24950091</v>
      </c>
      <c r="AD38" s="57">
        <v>3064119.89337141</v>
      </c>
      <c r="AE38" s="88">
        <v>0.2453489768</v>
      </c>
      <c r="AF38" s="59">
        <v>245348.9768</v>
      </c>
      <c r="AG38" s="51">
        <v>5.7</v>
      </c>
      <c r="AH38" s="57">
        <v>5724751.58779</v>
      </c>
      <c r="AI38" s="57">
        <v>145.791086731</v>
      </c>
      <c r="AJ38" s="57">
        <v>761.184814366</v>
      </c>
      <c r="AK38" s="57">
        <v>3497927.397909418</v>
      </c>
      <c r="AL38" s="29">
        <v>68100.0</v>
      </c>
      <c r="AM38" s="57">
        <v>68119.4602392</v>
      </c>
      <c r="AN38" s="57">
        <v>1.73269714989</v>
      </c>
      <c r="AO38" s="57">
        <v>10.066114037950001</v>
      </c>
      <c r="AP38" s="57">
        <v>41609.67266107742</v>
      </c>
      <c r="AQ38" s="17">
        <v>2600000.0</v>
      </c>
      <c r="AR38" s="40" t="s">
        <v>249</v>
      </c>
      <c r="AS38" s="31" t="s">
        <v>123</v>
      </c>
      <c r="AT38" s="31" t="s">
        <v>123</v>
      </c>
      <c r="AU38" s="43" t="s">
        <v>123</v>
      </c>
      <c r="AV38" s="32" t="s">
        <v>123</v>
      </c>
      <c r="AW38" s="52" t="s">
        <v>123</v>
      </c>
    </row>
    <row r="39">
      <c r="A39" s="33">
        <v>38.0</v>
      </c>
      <c r="B39" s="34" t="s">
        <v>250</v>
      </c>
      <c r="C39" s="35" t="s">
        <v>251</v>
      </c>
      <c r="D39" s="14" t="s">
        <v>128</v>
      </c>
      <c r="E39" s="17">
        <v>2.0</v>
      </c>
      <c r="F39" s="18" t="s">
        <v>123</v>
      </c>
      <c r="G39" s="18" t="s">
        <v>123</v>
      </c>
      <c r="H39" s="15">
        <v>1.3</v>
      </c>
      <c r="I39" s="36">
        <v>0.115</v>
      </c>
      <c r="J39" s="37" t="s">
        <v>129</v>
      </c>
      <c r="K39" s="24" t="s">
        <v>123</v>
      </c>
      <c r="L39" s="20">
        <v>1060000.0</v>
      </c>
      <c r="M39" s="20">
        <v>14000.0</v>
      </c>
      <c r="N39" s="62">
        <v>1.3207547169811322</v>
      </c>
      <c r="O39" s="20">
        <v>0.11023622047244094</v>
      </c>
      <c r="P39" s="20">
        <v>8.318678205649364</v>
      </c>
      <c r="Q39" s="23">
        <v>0.0929</v>
      </c>
      <c r="R39" s="20">
        <v>23333.333333333336</v>
      </c>
      <c r="S39" s="20">
        <v>9217391.304347826</v>
      </c>
      <c r="T39" s="19" t="s">
        <v>125</v>
      </c>
      <c r="U39" s="25" t="s">
        <v>123</v>
      </c>
      <c r="V39" s="25" t="s">
        <v>123</v>
      </c>
      <c r="W39" s="24" t="s">
        <v>123</v>
      </c>
      <c r="X39" s="14">
        <v>4.0</v>
      </c>
      <c r="Y39" s="26">
        <v>43375.0</v>
      </c>
      <c r="Z39" s="27">
        <v>0.6</v>
      </c>
      <c r="AA39" s="57">
        <v>561372.000111</v>
      </c>
      <c r="AB39" s="57">
        <v>3239.21905251</v>
      </c>
      <c r="AC39" s="57">
        <v>14528.406835640002</v>
      </c>
      <c r="AD39" s="92">
        <v>386715.77695582405</v>
      </c>
      <c r="AE39" s="58">
        <v>1.660558775</v>
      </c>
      <c r="AF39" s="59">
        <v>1660558.775</v>
      </c>
      <c r="AG39" s="51">
        <v>8.3</v>
      </c>
      <c r="AH39" s="29">
        <v>8327140.0</v>
      </c>
      <c r="AI39" s="29">
        <v>17379.0</v>
      </c>
      <c r="AJ39" s="29">
        <v>84781.0</v>
      </c>
      <c r="AK39" s="29">
        <v>4652170.0</v>
      </c>
      <c r="AL39" s="29">
        <v>127000.0</v>
      </c>
      <c r="AM39" s="57">
        <v>127424.089957</v>
      </c>
      <c r="AN39" s="57">
        <v>369.818807711</v>
      </c>
      <c r="AO39" s="57">
        <v>1618.0647280409999</v>
      </c>
      <c r="AP39" s="29">
        <v>66043.0</v>
      </c>
      <c r="AQ39" s="29" t="s">
        <v>123</v>
      </c>
      <c r="AR39" s="30" t="s">
        <v>123</v>
      </c>
      <c r="AS39" s="31" t="s">
        <v>252</v>
      </c>
      <c r="AT39" s="31" t="s">
        <v>253</v>
      </c>
      <c r="AU39" s="32" t="s">
        <v>254</v>
      </c>
      <c r="AV39" s="32" t="s">
        <v>255</v>
      </c>
      <c r="AW39" s="32" t="s">
        <v>123</v>
      </c>
    </row>
    <row r="40">
      <c r="A40" s="33">
        <v>39.0</v>
      </c>
      <c r="B40" s="34" t="s">
        <v>256</v>
      </c>
      <c r="C40" s="35" t="s">
        <v>257</v>
      </c>
      <c r="D40" s="14" t="s">
        <v>128</v>
      </c>
      <c r="E40" s="17">
        <v>2.0</v>
      </c>
      <c r="F40" s="18" t="s">
        <v>123</v>
      </c>
      <c r="G40" s="18" t="s">
        <v>123</v>
      </c>
      <c r="H40" s="15">
        <v>1.3</v>
      </c>
      <c r="I40" s="36">
        <v>0.5</v>
      </c>
      <c r="J40" s="37" t="s">
        <v>133</v>
      </c>
      <c r="K40" s="24" t="s">
        <v>123</v>
      </c>
      <c r="L40" s="20">
        <v>1060000.0</v>
      </c>
      <c r="M40" s="20">
        <v>14000.0</v>
      </c>
      <c r="N40" s="62">
        <v>1.3207547169811322</v>
      </c>
      <c r="O40" s="20">
        <v>0.11023622047244094</v>
      </c>
      <c r="P40" s="20">
        <v>8.318678205649364</v>
      </c>
      <c r="Q40" s="23">
        <v>0.0929</v>
      </c>
      <c r="R40" s="20">
        <v>23333.333333333336</v>
      </c>
      <c r="S40" s="20">
        <v>2120000.0</v>
      </c>
      <c r="T40" s="19" t="s">
        <v>125</v>
      </c>
      <c r="U40" s="24" t="s">
        <v>123</v>
      </c>
      <c r="V40" s="24" t="s">
        <v>123</v>
      </c>
      <c r="W40" s="24" t="s">
        <v>123</v>
      </c>
      <c r="X40" s="14">
        <v>4.0</v>
      </c>
      <c r="Y40" s="26">
        <v>43375.0</v>
      </c>
      <c r="Z40" s="27">
        <v>0.6</v>
      </c>
      <c r="AA40" s="57">
        <v>561372.000111</v>
      </c>
      <c r="AB40" s="57">
        <v>3239.21905251</v>
      </c>
      <c r="AC40" s="57">
        <v>14528.406835640002</v>
      </c>
      <c r="AD40" s="92">
        <v>386715.77695582405</v>
      </c>
      <c r="AE40" s="58">
        <v>1.660558775</v>
      </c>
      <c r="AF40" s="59">
        <v>1660558.775</v>
      </c>
      <c r="AG40" s="51">
        <v>8.3</v>
      </c>
      <c r="AH40" s="29">
        <v>8327140.0</v>
      </c>
      <c r="AI40" s="29">
        <v>17379.0</v>
      </c>
      <c r="AJ40" s="29">
        <v>84781.0</v>
      </c>
      <c r="AK40" s="29">
        <v>4652170.0</v>
      </c>
      <c r="AL40" s="29">
        <v>127000.0</v>
      </c>
      <c r="AM40" s="57">
        <v>127424.089957</v>
      </c>
      <c r="AN40" s="57">
        <v>369.818807711</v>
      </c>
      <c r="AO40" s="57">
        <v>1618.0647280409999</v>
      </c>
      <c r="AP40" s="29">
        <v>66043.0</v>
      </c>
      <c r="AQ40" s="29" t="s">
        <v>123</v>
      </c>
      <c r="AR40" s="30" t="s">
        <v>123</v>
      </c>
      <c r="AS40" s="31" t="s">
        <v>252</v>
      </c>
      <c r="AT40" s="31" t="s">
        <v>253</v>
      </c>
      <c r="AU40" s="32" t="s">
        <v>254</v>
      </c>
      <c r="AV40" s="32" t="s">
        <v>258</v>
      </c>
      <c r="AW40" s="32" t="s">
        <v>123</v>
      </c>
    </row>
    <row r="41">
      <c r="A41" s="33">
        <v>40.0</v>
      </c>
      <c r="B41" s="34" t="s">
        <v>259</v>
      </c>
      <c r="C41" s="93"/>
      <c r="D41" s="14" t="s">
        <v>122</v>
      </c>
      <c r="E41" s="17">
        <v>3.0</v>
      </c>
      <c r="F41" s="18">
        <v>2.0</v>
      </c>
      <c r="G41" s="18">
        <v>5.0</v>
      </c>
      <c r="H41" s="15">
        <v>0.5</v>
      </c>
      <c r="I41" s="36">
        <f>757/2127</f>
        <v>0.3559003291</v>
      </c>
      <c r="J41" s="37" t="s">
        <v>129</v>
      </c>
      <c r="K41" s="38">
        <v>0.18</v>
      </c>
      <c r="L41" s="20">
        <v>1.45E7</v>
      </c>
      <c r="M41" s="20">
        <v>287000.0</v>
      </c>
      <c r="N41" s="62">
        <v>1.9793103448275864</v>
      </c>
      <c r="O41" s="20">
        <v>2125.925925925926</v>
      </c>
      <c r="P41" s="20">
        <v>107770.27027027028</v>
      </c>
      <c r="Q41" s="23">
        <v>0.0017</v>
      </c>
      <c r="R41" s="20">
        <v>7.435233160621761E8</v>
      </c>
      <c r="S41" s="20">
        <v>4.074174372523118E7</v>
      </c>
      <c r="T41" s="19" t="s">
        <v>125</v>
      </c>
      <c r="U41" s="31">
        <v>1000.0</v>
      </c>
      <c r="V41" s="31">
        <v>1000.0</v>
      </c>
      <c r="W41" s="24" t="s">
        <v>196</v>
      </c>
      <c r="X41" s="14">
        <v>5.0</v>
      </c>
      <c r="Y41" s="24" t="s">
        <v>260</v>
      </c>
      <c r="Z41" s="94">
        <v>3.86E-4</v>
      </c>
      <c r="AA41" s="17">
        <f>2123/5.5</f>
        <v>386</v>
      </c>
      <c r="AB41" s="17" t="s">
        <v>123</v>
      </c>
      <c r="AC41" s="17" t="s">
        <v>123</v>
      </c>
      <c r="AD41" s="17" t="s">
        <v>123</v>
      </c>
      <c r="AE41" s="28" t="s">
        <v>123</v>
      </c>
      <c r="AF41" s="28" t="s">
        <v>123</v>
      </c>
      <c r="AG41" s="17" t="s">
        <v>123</v>
      </c>
      <c r="AH41" s="17" t="s">
        <v>123</v>
      </c>
      <c r="AI41" s="17" t="s">
        <v>123</v>
      </c>
      <c r="AJ41" s="17" t="s">
        <v>123</v>
      </c>
      <c r="AK41" s="17" t="s">
        <v>123</v>
      </c>
      <c r="AL41" s="17">
        <v>135.0</v>
      </c>
      <c r="AM41" s="17">
        <f>740/5.5</f>
        <v>134.5454545</v>
      </c>
      <c r="AN41" s="29" t="s">
        <v>123</v>
      </c>
      <c r="AO41" s="17" t="s">
        <v>123</v>
      </c>
      <c r="AP41" s="17">
        <v>2.0</v>
      </c>
      <c r="AQ41" s="17">
        <v>170.0</v>
      </c>
      <c r="AR41" s="40" t="s">
        <v>261</v>
      </c>
      <c r="AS41" s="31" t="s">
        <v>262</v>
      </c>
      <c r="AT41" s="31" t="s">
        <v>263</v>
      </c>
      <c r="AU41" s="43" t="s">
        <v>123</v>
      </c>
      <c r="AV41" s="32" t="s">
        <v>123</v>
      </c>
      <c r="AW41" s="32" t="s">
        <v>123</v>
      </c>
    </row>
    <row r="42">
      <c r="A42" s="33">
        <v>41.0</v>
      </c>
      <c r="B42" s="34" t="s">
        <v>264</v>
      </c>
      <c r="C42" s="65"/>
      <c r="D42" s="14" t="s">
        <v>128</v>
      </c>
      <c r="E42" s="17">
        <v>2.0</v>
      </c>
      <c r="F42" s="18">
        <v>213.0</v>
      </c>
      <c r="G42" s="18">
        <v>365.0</v>
      </c>
      <c r="H42" s="15">
        <v>0.4</v>
      </c>
      <c r="I42" s="36">
        <v>0.2</v>
      </c>
      <c r="J42" s="37" t="s">
        <v>129</v>
      </c>
      <c r="K42" s="45">
        <f>360/29309</f>
        <v>0.01228291651</v>
      </c>
      <c r="L42" s="20">
        <v>9270000.0</v>
      </c>
      <c r="M42" s="20">
        <v>14500.0</v>
      </c>
      <c r="N42" s="21">
        <v>0.15641855447680691</v>
      </c>
      <c r="O42" s="80" t="s">
        <v>123</v>
      </c>
      <c r="P42" s="20">
        <v>13.242857142857142</v>
      </c>
      <c r="Q42" s="23">
        <v>0.0241</v>
      </c>
      <c r="R42" s="20" t="s">
        <v>123</v>
      </c>
      <c r="S42" s="20">
        <v>4.635E7</v>
      </c>
      <c r="T42" s="19" t="s">
        <v>265</v>
      </c>
      <c r="U42" s="25">
        <v>100000.0</v>
      </c>
      <c r="V42" s="25">
        <v>100000.0</v>
      </c>
      <c r="W42" s="25" t="s">
        <v>130</v>
      </c>
      <c r="X42" s="53">
        <v>1.0</v>
      </c>
      <c r="Y42" s="39">
        <v>43374.0</v>
      </c>
      <c r="Z42" s="17" t="s">
        <v>123</v>
      </c>
      <c r="AA42" s="17" t="s">
        <v>123</v>
      </c>
      <c r="AB42" s="17" t="s">
        <v>123</v>
      </c>
      <c r="AC42" s="17" t="s">
        <v>123</v>
      </c>
      <c r="AD42" s="17" t="s">
        <v>123</v>
      </c>
      <c r="AE42" s="28" t="s">
        <v>123</v>
      </c>
      <c r="AF42" s="28" t="s">
        <v>123</v>
      </c>
      <c r="AG42" s="17" t="s">
        <v>123</v>
      </c>
      <c r="AH42" s="17" t="s">
        <v>123</v>
      </c>
      <c r="AI42" s="17" t="s">
        <v>123</v>
      </c>
      <c r="AJ42" s="17" t="s">
        <v>123</v>
      </c>
      <c r="AK42" s="17" t="s">
        <v>123</v>
      </c>
      <c r="AL42" s="17" t="s">
        <v>123</v>
      </c>
      <c r="AM42" s="17" t="s">
        <v>123</v>
      </c>
      <c r="AN42" s="17">
        <v>11000.0</v>
      </c>
      <c r="AO42" s="17" t="s">
        <v>123</v>
      </c>
      <c r="AP42" s="17" t="s">
        <v>123</v>
      </c>
      <c r="AQ42" s="17">
        <v>700000.0</v>
      </c>
      <c r="AR42" s="40" t="s">
        <v>266</v>
      </c>
      <c r="AS42" s="31" t="s">
        <v>123</v>
      </c>
      <c r="AT42" s="31" t="s">
        <v>123</v>
      </c>
      <c r="AU42" s="43" t="s">
        <v>123</v>
      </c>
      <c r="AV42" s="32" t="s">
        <v>123</v>
      </c>
      <c r="AW42" s="32" t="s">
        <v>123</v>
      </c>
    </row>
    <row r="43">
      <c r="A43" s="33">
        <v>42.0</v>
      </c>
      <c r="B43" s="34" t="s">
        <v>267</v>
      </c>
      <c r="C43" s="65"/>
      <c r="D43" s="14" t="s">
        <v>122</v>
      </c>
      <c r="E43" s="17">
        <v>2.0</v>
      </c>
      <c r="F43" s="18">
        <v>6.0</v>
      </c>
      <c r="G43" s="18" t="s">
        <v>123</v>
      </c>
      <c r="H43" s="15">
        <v>7.0</v>
      </c>
      <c r="I43" s="66">
        <f>1/10000</f>
        <v>0.0001</v>
      </c>
      <c r="J43" s="19" t="s">
        <v>143</v>
      </c>
      <c r="K43" s="14" t="s">
        <v>123</v>
      </c>
      <c r="L43" s="20">
        <v>5830000.0</v>
      </c>
      <c r="M43" s="20">
        <v>8860.0</v>
      </c>
      <c r="N43" s="21">
        <v>0.15197255574614066</v>
      </c>
      <c r="O43" s="22" t="s">
        <v>123</v>
      </c>
      <c r="P43" s="22" t="s">
        <v>123</v>
      </c>
      <c r="Q43" s="23">
        <v>0.7901</v>
      </c>
      <c r="R43" s="20" t="s">
        <v>123</v>
      </c>
      <c r="S43" s="20">
        <v>5.83E10</v>
      </c>
      <c r="T43" s="19" t="s">
        <v>125</v>
      </c>
      <c r="U43" s="24" t="s">
        <v>123</v>
      </c>
      <c r="V43" s="24" t="s">
        <v>123</v>
      </c>
      <c r="W43" s="25" t="s">
        <v>123</v>
      </c>
      <c r="X43" s="14">
        <v>17.0</v>
      </c>
      <c r="Y43" s="24" t="s">
        <v>268</v>
      </c>
      <c r="Z43" s="17" t="s">
        <v>123</v>
      </c>
      <c r="AA43" s="17" t="s">
        <v>123</v>
      </c>
      <c r="AB43" s="17">
        <v>5629.0</v>
      </c>
      <c r="AC43" s="17" t="s">
        <v>123</v>
      </c>
      <c r="AD43" s="17" t="s">
        <v>123</v>
      </c>
      <c r="AE43" s="28" t="s">
        <v>123</v>
      </c>
      <c r="AF43" s="28" t="s">
        <v>123</v>
      </c>
      <c r="AG43" s="17" t="s">
        <v>123</v>
      </c>
      <c r="AH43" s="17" t="s">
        <v>123</v>
      </c>
      <c r="AI43" s="17" t="s">
        <v>123</v>
      </c>
      <c r="AJ43" s="17" t="s">
        <v>123</v>
      </c>
      <c r="AK43" s="17" t="s">
        <v>123</v>
      </c>
      <c r="AL43" s="17" t="s">
        <v>123</v>
      </c>
      <c r="AM43" s="17" t="s">
        <v>123</v>
      </c>
      <c r="AN43" s="17">
        <v>1.0</v>
      </c>
      <c r="AO43" s="17" t="s">
        <v>123</v>
      </c>
      <c r="AP43" s="17" t="s">
        <v>123</v>
      </c>
      <c r="AQ43" s="17" t="s">
        <v>123</v>
      </c>
      <c r="AR43" s="40" t="s">
        <v>123</v>
      </c>
      <c r="AS43" s="31" t="s">
        <v>123</v>
      </c>
      <c r="AT43" s="31" t="s">
        <v>123</v>
      </c>
      <c r="AU43" s="43" t="s">
        <v>123</v>
      </c>
      <c r="AV43" s="32" t="s">
        <v>123</v>
      </c>
      <c r="AW43" s="32" t="s">
        <v>123</v>
      </c>
    </row>
    <row r="44">
      <c r="A44" s="33">
        <v>43.0</v>
      </c>
      <c r="B44" s="34" t="s">
        <v>269</v>
      </c>
      <c r="C44" s="65"/>
      <c r="D44" s="14" t="s">
        <v>122</v>
      </c>
      <c r="E44" s="17">
        <v>2.0</v>
      </c>
      <c r="F44" s="18">
        <v>12.0</v>
      </c>
      <c r="G44" s="18">
        <v>28.0</v>
      </c>
      <c r="H44" s="15">
        <v>7.8</v>
      </c>
      <c r="I44" s="66">
        <v>8.0E-4</v>
      </c>
      <c r="J44" s="37" t="s">
        <v>143</v>
      </c>
      <c r="K44" s="95">
        <f>0.01/10000</f>
        <v>0.000001</v>
      </c>
      <c r="L44" s="20">
        <v>3010000.0</v>
      </c>
      <c r="M44" s="20">
        <v>27400.0</v>
      </c>
      <c r="N44" s="21">
        <v>0.9102990033222591</v>
      </c>
      <c r="O44" s="17" t="s">
        <v>123</v>
      </c>
      <c r="P44" s="20">
        <v>14.165439152144346</v>
      </c>
      <c r="Q44" s="23">
        <v>0.2854</v>
      </c>
      <c r="R44" s="20">
        <v>40.0</v>
      </c>
      <c r="S44" s="20">
        <v>3.7625E9</v>
      </c>
      <c r="T44" s="19" t="s">
        <v>138</v>
      </c>
      <c r="U44" s="24">
        <v>10.0</v>
      </c>
      <c r="V44" s="31">
        <v>10.0</v>
      </c>
      <c r="W44" s="25" t="s">
        <v>130</v>
      </c>
      <c r="X44" s="50">
        <v>1.375</v>
      </c>
      <c r="Y44" s="96" t="s">
        <v>270</v>
      </c>
      <c r="Z44" s="17">
        <v>685.0</v>
      </c>
      <c r="AA44" s="17">
        <v>6.84850131E8</v>
      </c>
      <c r="AB44" s="17" t="s">
        <v>123</v>
      </c>
      <c r="AC44" s="17" t="s">
        <v>123</v>
      </c>
      <c r="AD44" s="17" t="s">
        <v>123</v>
      </c>
      <c r="AE44" s="28" t="s">
        <v>123</v>
      </c>
      <c r="AF44" s="28" t="s">
        <v>123</v>
      </c>
      <c r="AG44" s="29">
        <v>15.0</v>
      </c>
      <c r="AH44" s="17">
        <v>1.5105714E7</v>
      </c>
      <c r="AI44" s="17" t="s">
        <v>123</v>
      </c>
      <c r="AJ44" s="17" t="s">
        <v>123</v>
      </c>
      <c r="AK44" s="17" t="s">
        <v>123</v>
      </c>
      <c r="AL44" s="17">
        <v>212000.0</v>
      </c>
      <c r="AM44" s="17">
        <v>212489.0</v>
      </c>
      <c r="AN44" s="17">
        <v>690.0</v>
      </c>
      <c r="AO44" s="17" t="s">
        <v>123</v>
      </c>
      <c r="AP44" s="17">
        <v>60000.0</v>
      </c>
      <c r="AQ44" s="17" t="s">
        <v>123</v>
      </c>
      <c r="AR44" s="40" t="s">
        <v>123</v>
      </c>
      <c r="AS44" s="31" t="s">
        <v>123</v>
      </c>
      <c r="AT44" s="31" t="s">
        <v>123</v>
      </c>
      <c r="AU44" s="43" t="s">
        <v>123</v>
      </c>
      <c r="AV44" s="32" t="s">
        <v>123</v>
      </c>
      <c r="AW44" s="52" t="s">
        <v>123</v>
      </c>
    </row>
    <row r="45">
      <c r="A45" s="33">
        <v>44.0</v>
      </c>
      <c r="B45" s="34" t="s">
        <v>271</v>
      </c>
      <c r="C45" s="97" t="s">
        <v>272</v>
      </c>
      <c r="D45" s="14" t="s">
        <v>128</v>
      </c>
      <c r="E45" s="17">
        <v>3.0</v>
      </c>
      <c r="F45" s="70">
        <v>3.0</v>
      </c>
      <c r="G45" s="18">
        <v>100.0</v>
      </c>
      <c r="H45" s="15">
        <v>3.5</v>
      </c>
      <c r="I45" s="36">
        <v>0.15</v>
      </c>
      <c r="J45" s="37" t="s">
        <v>129</v>
      </c>
      <c r="K45" s="24" t="s">
        <v>123</v>
      </c>
      <c r="L45" s="20">
        <v>2050000.0</v>
      </c>
      <c r="M45" s="20">
        <v>895.0</v>
      </c>
      <c r="N45" s="21">
        <v>0.04365853658536585</v>
      </c>
      <c r="O45" s="20">
        <v>7.64957264957265</v>
      </c>
      <c r="P45" s="20">
        <v>17551.3698630137</v>
      </c>
      <c r="Q45" s="23">
        <v>3.9106</v>
      </c>
      <c r="R45" s="20">
        <v>1491666.6666666667</v>
      </c>
      <c r="S45" s="20">
        <v>1.3666666666666668E7</v>
      </c>
      <c r="T45" s="19" t="s">
        <v>150</v>
      </c>
      <c r="U45" s="24">
        <v>10.0</v>
      </c>
      <c r="V45" s="24">
        <v>10.0</v>
      </c>
      <c r="W45" s="25" t="s">
        <v>130</v>
      </c>
      <c r="X45" s="14">
        <f t="shared" ref="X45:X46" si="3">average(1,7)</f>
        <v>4</v>
      </c>
      <c r="Y45" s="96" t="s">
        <v>273</v>
      </c>
      <c r="Z45" s="94">
        <v>6.0E-4</v>
      </c>
      <c r="AA45" s="17">
        <f t="shared" ref="AA45:AA47" si="4">3248/5</f>
        <v>649.6</v>
      </c>
      <c r="AB45" s="17">
        <v>4.0</v>
      </c>
      <c r="AC45" s="17" t="s">
        <v>123</v>
      </c>
      <c r="AD45" s="17" t="s">
        <v>123</v>
      </c>
      <c r="AE45" s="28" t="s">
        <v>123</v>
      </c>
      <c r="AF45" s="28" t="s">
        <v>123</v>
      </c>
      <c r="AG45" s="17" t="s">
        <v>123</v>
      </c>
      <c r="AH45" s="17" t="s">
        <v>123</v>
      </c>
      <c r="AI45" s="17" t="s">
        <v>123</v>
      </c>
      <c r="AJ45" s="17" t="s">
        <v>123</v>
      </c>
      <c r="AK45" s="17" t="s">
        <v>123</v>
      </c>
      <c r="AL45" s="17">
        <v>117.0</v>
      </c>
      <c r="AM45" s="17">
        <f t="shared" ref="AM45:AM47" si="5">584/5</f>
        <v>116.8</v>
      </c>
      <c r="AN45" s="17">
        <v>0.0</v>
      </c>
      <c r="AO45" s="17" t="s">
        <v>123</v>
      </c>
      <c r="AP45" s="17" t="s">
        <v>123</v>
      </c>
      <c r="AQ45" s="17">
        <f t="shared" ref="AQ45:AQ47" si="6">30000000/5</f>
        <v>6000000</v>
      </c>
      <c r="AR45" s="42" t="s">
        <v>274</v>
      </c>
      <c r="AS45" s="31" t="s">
        <v>123</v>
      </c>
      <c r="AT45" s="31" t="s">
        <v>123</v>
      </c>
      <c r="AU45" s="43" t="s">
        <v>123</v>
      </c>
      <c r="AV45" s="32" t="s">
        <v>123</v>
      </c>
      <c r="AW45" s="32" t="s">
        <v>123</v>
      </c>
    </row>
    <row r="46">
      <c r="A46" s="33">
        <v>45.0</v>
      </c>
      <c r="B46" s="34" t="s">
        <v>275</v>
      </c>
      <c r="C46" s="35" t="s">
        <v>276</v>
      </c>
      <c r="D46" s="14" t="s">
        <v>128</v>
      </c>
      <c r="E46" s="17">
        <v>3.0</v>
      </c>
      <c r="F46" s="70">
        <v>3.0</v>
      </c>
      <c r="G46" s="18">
        <v>100.0</v>
      </c>
      <c r="H46" s="15">
        <v>3.5</v>
      </c>
      <c r="I46" s="36">
        <v>0.6</v>
      </c>
      <c r="J46" s="37" t="s">
        <v>133</v>
      </c>
      <c r="K46" s="24" t="s">
        <v>123</v>
      </c>
      <c r="L46" s="20">
        <v>2050000.0</v>
      </c>
      <c r="M46" s="20">
        <v>895.0</v>
      </c>
      <c r="N46" s="21">
        <v>0.04365853658536585</v>
      </c>
      <c r="O46" s="20">
        <v>7.64957264957265</v>
      </c>
      <c r="P46" s="20">
        <v>17551.3698630137</v>
      </c>
      <c r="Q46" s="23">
        <v>3.9106</v>
      </c>
      <c r="R46" s="20">
        <v>1491666.6666666667</v>
      </c>
      <c r="S46" s="20">
        <v>3416666.666666667</v>
      </c>
      <c r="T46" s="19" t="s">
        <v>150</v>
      </c>
      <c r="U46" s="24">
        <v>10.0</v>
      </c>
      <c r="V46" s="24">
        <v>10.0</v>
      </c>
      <c r="W46" s="25" t="s">
        <v>130</v>
      </c>
      <c r="X46" s="14">
        <f t="shared" si="3"/>
        <v>4</v>
      </c>
      <c r="Y46" s="96" t="s">
        <v>273</v>
      </c>
      <c r="Z46" s="94">
        <v>6.0E-4</v>
      </c>
      <c r="AA46" s="17">
        <f t="shared" si="4"/>
        <v>649.6</v>
      </c>
      <c r="AB46" s="17">
        <v>4.0</v>
      </c>
      <c r="AC46" s="17" t="s">
        <v>123</v>
      </c>
      <c r="AD46" s="17" t="s">
        <v>123</v>
      </c>
      <c r="AE46" s="28" t="s">
        <v>123</v>
      </c>
      <c r="AF46" s="28" t="s">
        <v>123</v>
      </c>
      <c r="AG46" s="17" t="s">
        <v>123</v>
      </c>
      <c r="AH46" s="17" t="s">
        <v>123</v>
      </c>
      <c r="AI46" s="17" t="s">
        <v>123</v>
      </c>
      <c r="AJ46" s="17" t="s">
        <v>123</v>
      </c>
      <c r="AK46" s="17" t="s">
        <v>123</v>
      </c>
      <c r="AL46" s="17">
        <v>117.0</v>
      </c>
      <c r="AM46" s="17">
        <f t="shared" si="5"/>
        <v>116.8</v>
      </c>
      <c r="AN46" s="17">
        <v>0.0</v>
      </c>
      <c r="AO46" s="17" t="s">
        <v>123</v>
      </c>
      <c r="AP46" s="17" t="s">
        <v>123</v>
      </c>
      <c r="AQ46" s="17">
        <f t="shared" si="6"/>
        <v>6000000</v>
      </c>
      <c r="AR46" s="42" t="s">
        <v>274</v>
      </c>
      <c r="AS46" s="31" t="s">
        <v>123</v>
      </c>
      <c r="AT46" s="31" t="s">
        <v>123</v>
      </c>
      <c r="AU46" s="43" t="s">
        <v>207</v>
      </c>
      <c r="AV46" s="32" t="s">
        <v>208</v>
      </c>
      <c r="AW46" s="52" t="s">
        <v>123</v>
      </c>
    </row>
    <row r="47">
      <c r="A47" s="33">
        <v>46.0</v>
      </c>
      <c r="B47" s="34" t="s">
        <v>275</v>
      </c>
      <c r="C47" s="35" t="s">
        <v>277</v>
      </c>
      <c r="D47" s="14" t="s">
        <v>128</v>
      </c>
      <c r="E47" s="17">
        <v>3.0</v>
      </c>
      <c r="F47" s="18">
        <v>3.0</v>
      </c>
      <c r="G47" s="18">
        <v>100.0</v>
      </c>
      <c r="H47" s="15">
        <v>3.5</v>
      </c>
      <c r="I47" s="36">
        <v>1.0</v>
      </c>
      <c r="J47" s="24" t="s">
        <v>278</v>
      </c>
      <c r="K47" s="24" t="s">
        <v>123</v>
      </c>
      <c r="L47" s="20">
        <v>312000.0</v>
      </c>
      <c r="M47" s="20">
        <v>410.0</v>
      </c>
      <c r="N47" s="21">
        <v>0.13141025641025642</v>
      </c>
      <c r="O47" s="20">
        <v>3.5042735042735043</v>
      </c>
      <c r="P47" s="20">
        <v>2671.232876712329</v>
      </c>
      <c r="Q47" s="23">
        <v>8.5366</v>
      </c>
      <c r="R47" s="20">
        <v>683333.3333333334</v>
      </c>
      <c r="S47" s="20">
        <v>312000.0</v>
      </c>
      <c r="T47" s="19" t="s">
        <v>150</v>
      </c>
      <c r="U47" s="31">
        <v>1.0E10</v>
      </c>
      <c r="V47" s="31">
        <v>1.0E10</v>
      </c>
      <c r="W47" s="25" t="s">
        <v>130</v>
      </c>
      <c r="X47" s="22">
        <f>average(1,4)</f>
        <v>2.5</v>
      </c>
      <c r="Y47" s="96" t="s">
        <v>279</v>
      </c>
      <c r="Z47" s="94">
        <v>6.0E-4</v>
      </c>
      <c r="AA47" s="17">
        <f t="shared" si="4"/>
        <v>649.6</v>
      </c>
      <c r="AB47" s="17">
        <v>4.0</v>
      </c>
      <c r="AC47" s="17" t="s">
        <v>123</v>
      </c>
      <c r="AD47" s="17" t="s">
        <v>123</v>
      </c>
      <c r="AE47" s="28" t="s">
        <v>123</v>
      </c>
      <c r="AF47" s="28" t="s">
        <v>123</v>
      </c>
      <c r="AG47" s="17" t="s">
        <v>123</v>
      </c>
      <c r="AH47" s="17" t="s">
        <v>123</v>
      </c>
      <c r="AI47" s="17" t="s">
        <v>123</v>
      </c>
      <c r="AJ47" s="17" t="s">
        <v>123</v>
      </c>
      <c r="AK47" s="17" t="s">
        <v>123</v>
      </c>
      <c r="AL47" s="17">
        <v>117.0</v>
      </c>
      <c r="AM47" s="17">
        <f t="shared" si="5"/>
        <v>116.8</v>
      </c>
      <c r="AN47" s="17">
        <v>0.0</v>
      </c>
      <c r="AO47" s="17" t="s">
        <v>123</v>
      </c>
      <c r="AP47" s="17" t="s">
        <v>123</v>
      </c>
      <c r="AQ47" s="17">
        <f t="shared" si="6"/>
        <v>6000000</v>
      </c>
      <c r="AR47" s="42" t="s">
        <v>274</v>
      </c>
      <c r="AS47" s="31" t="s">
        <v>123</v>
      </c>
      <c r="AT47" s="31" t="s">
        <v>123</v>
      </c>
      <c r="AU47" s="43" t="s">
        <v>123</v>
      </c>
      <c r="AV47" s="32" t="s">
        <v>123</v>
      </c>
      <c r="AW47" s="32" t="s">
        <v>123</v>
      </c>
    </row>
    <row r="48">
      <c r="A48" s="33">
        <v>47.0</v>
      </c>
      <c r="B48" s="64" t="s">
        <v>280</v>
      </c>
      <c r="C48" s="35" t="s">
        <v>281</v>
      </c>
      <c r="D48" s="19" t="s">
        <v>128</v>
      </c>
      <c r="E48" s="17">
        <v>2.0</v>
      </c>
      <c r="F48" s="18">
        <v>20.0</v>
      </c>
      <c r="G48" s="18" t="s">
        <v>123</v>
      </c>
      <c r="H48" s="15">
        <v>1.1</v>
      </c>
      <c r="I48" s="36">
        <v>0.05</v>
      </c>
      <c r="J48" s="19" t="s">
        <v>124</v>
      </c>
      <c r="K48" s="45">
        <v>0.05</v>
      </c>
      <c r="L48" s="20">
        <v>3.54E7</v>
      </c>
      <c r="M48" s="20">
        <v>598000.0</v>
      </c>
      <c r="N48" s="62">
        <v>1.6892655367231637</v>
      </c>
      <c r="O48" s="80" t="s">
        <v>123</v>
      </c>
      <c r="P48" s="20">
        <v>22.125</v>
      </c>
      <c r="Q48" s="23">
        <v>0.0018</v>
      </c>
      <c r="R48" s="20" t="s">
        <v>123</v>
      </c>
      <c r="S48" s="20">
        <v>7.08E8</v>
      </c>
      <c r="T48" s="19" t="s">
        <v>160</v>
      </c>
      <c r="U48" s="31">
        <v>1000.0</v>
      </c>
      <c r="V48" s="31">
        <v>1000.0</v>
      </c>
      <c r="W48" s="25" t="s">
        <v>130</v>
      </c>
      <c r="X48" s="14">
        <v>2.0</v>
      </c>
      <c r="Y48" s="96" t="s">
        <v>282</v>
      </c>
      <c r="Z48" s="17" t="s">
        <v>123</v>
      </c>
      <c r="AA48" s="17" t="s">
        <v>123</v>
      </c>
      <c r="AB48" s="17" t="s">
        <v>123</v>
      </c>
      <c r="AC48" s="17" t="s">
        <v>123</v>
      </c>
      <c r="AD48" s="17" t="s">
        <v>123</v>
      </c>
      <c r="AE48" s="28" t="s">
        <v>123</v>
      </c>
      <c r="AF48" s="28" t="s">
        <v>123</v>
      </c>
      <c r="AG48" s="17" t="s">
        <v>123</v>
      </c>
      <c r="AH48" s="17" t="s">
        <v>123</v>
      </c>
      <c r="AI48" s="17" t="s">
        <v>123</v>
      </c>
      <c r="AJ48" s="17" t="s">
        <v>123</v>
      </c>
      <c r="AK48" s="17" t="s">
        <v>123</v>
      </c>
      <c r="AL48" s="17">
        <v>1600000.0</v>
      </c>
      <c r="AM48" s="17">
        <v>1600000.0</v>
      </c>
      <c r="AN48" s="29" t="s">
        <v>123</v>
      </c>
      <c r="AO48" s="17" t="s">
        <v>123</v>
      </c>
      <c r="AP48" s="17" t="s">
        <v>123</v>
      </c>
      <c r="AQ48" s="29" t="s">
        <v>123</v>
      </c>
      <c r="AR48" s="30" t="s">
        <v>123</v>
      </c>
      <c r="AS48" s="31" t="s">
        <v>162</v>
      </c>
      <c r="AT48" s="31" t="s">
        <v>123</v>
      </c>
      <c r="AU48" s="43" t="s">
        <v>123</v>
      </c>
      <c r="AV48" s="32" t="s">
        <v>123</v>
      </c>
      <c r="AW48" s="32" t="s">
        <v>123</v>
      </c>
    </row>
    <row r="49">
      <c r="A49" s="33">
        <v>48.0</v>
      </c>
      <c r="B49" s="34" t="s">
        <v>283</v>
      </c>
      <c r="C49" s="69" t="s">
        <v>284</v>
      </c>
      <c r="D49" s="14" t="s">
        <v>122</v>
      </c>
      <c r="E49" s="17">
        <v>2.0</v>
      </c>
      <c r="F49" s="18">
        <v>60.0</v>
      </c>
      <c r="G49" s="18" t="s">
        <v>123</v>
      </c>
      <c r="H49" s="15">
        <v>3.5</v>
      </c>
      <c r="I49" s="36">
        <f>average(0.15,0.3)</f>
        <v>0.225</v>
      </c>
      <c r="J49" s="37" t="s">
        <v>129</v>
      </c>
      <c r="K49" s="45">
        <f>average(0.02,0.05)</f>
        <v>0.035</v>
      </c>
      <c r="L49" s="20">
        <v>2.03E7</v>
      </c>
      <c r="M49" s="20">
        <v>50000.0</v>
      </c>
      <c r="N49" s="21">
        <v>0.24630541871921183</v>
      </c>
      <c r="O49" s="80" t="s">
        <v>123</v>
      </c>
      <c r="P49" s="20">
        <v>773.3333333333334</v>
      </c>
      <c r="Q49" s="23">
        <v>0.07</v>
      </c>
      <c r="R49" s="20">
        <v>2.380952380952381E9</v>
      </c>
      <c r="S49" s="20">
        <v>9.022222222222222E7</v>
      </c>
      <c r="T49" s="19" t="s">
        <v>138</v>
      </c>
      <c r="U49" s="24">
        <v>3.0</v>
      </c>
      <c r="V49" s="24">
        <v>10.0</v>
      </c>
      <c r="W49" s="25" t="s">
        <v>130</v>
      </c>
      <c r="X49" s="14">
        <f>average(7, 21)</f>
        <v>14</v>
      </c>
      <c r="Y49" s="24" t="s">
        <v>285</v>
      </c>
      <c r="Z49" s="76">
        <v>2.1E-5</v>
      </c>
      <c r="AA49" s="17">
        <v>21.0</v>
      </c>
      <c r="AB49" s="17" t="s">
        <v>123</v>
      </c>
      <c r="AC49" s="17" t="s">
        <v>123</v>
      </c>
      <c r="AD49" s="17" t="s">
        <v>123</v>
      </c>
      <c r="AE49" s="28" t="s">
        <v>123</v>
      </c>
      <c r="AF49" s="28" t="s">
        <v>123</v>
      </c>
      <c r="AG49" s="17" t="s">
        <v>123</v>
      </c>
      <c r="AH49" s="17" t="s">
        <v>123</v>
      </c>
      <c r="AI49" s="17" t="s">
        <v>123</v>
      </c>
      <c r="AJ49" s="17" t="s">
        <v>123</v>
      </c>
      <c r="AK49" s="17" t="s">
        <v>123</v>
      </c>
      <c r="AL49" s="17" t="s">
        <v>123</v>
      </c>
      <c r="AM49" s="17" t="s">
        <v>123</v>
      </c>
      <c r="AN49" s="29" t="s">
        <v>123</v>
      </c>
      <c r="AO49" s="17" t="s">
        <v>123</v>
      </c>
      <c r="AP49" s="17" t="s">
        <v>123</v>
      </c>
      <c r="AQ49" s="17">
        <v>26250.0</v>
      </c>
      <c r="AR49" s="40" t="s">
        <v>286</v>
      </c>
      <c r="AS49" s="31" t="s">
        <v>162</v>
      </c>
      <c r="AT49" s="31" t="s">
        <v>287</v>
      </c>
      <c r="AU49" s="43" t="s">
        <v>123</v>
      </c>
      <c r="AV49" s="32" t="s">
        <v>123</v>
      </c>
      <c r="AW49" s="32" t="s">
        <v>123</v>
      </c>
    </row>
    <row r="50">
      <c r="A50" s="33">
        <v>49.0</v>
      </c>
      <c r="B50" s="34" t="s">
        <v>288</v>
      </c>
      <c r="C50" s="69" t="s">
        <v>199</v>
      </c>
      <c r="D50" s="14" t="s">
        <v>122</v>
      </c>
      <c r="E50" s="17">
        <v>3.0</v>
      </c>
      <c r="F50" s="18">
        <v>0.0</v>
      </c>
      <c r="G50" s="18" t="s">
        <v>123</v>
      </c>
      <c r="H50" s="15">
        <v>1.0</v>
      </c>
      <c r="I50" s="36">
        <v>0.01</v>
      </c>
      <c r="J50" s="19" t="s">
        <v>124</v>
      </c>
      <c r="K50" s="14" t="s">
        <v>123</v>
      </c>
      <c r="L50" s="20">
        <v>1.36E7</v>
      </c>
      <c r="M50" s="20">
        <v>34200.0</v>
      </c>
      <c r="N50" s="21">
        <v>0.2514705882352941</v>
      </c>
      <c r="O50" s="20">
        <v>2.5714285714285716</v>
      </c>
      <c r="P50" s="20">
        <v>1023.4337070149355</v>
      </c>
      <c r="Q50" s="23">
        <v>0.0292</v>
      </c>
      <c r="R50" s="20">
        <v>3420000.0</v>
      </c>
      <c r="S50" s="20">
        <v>1.36E9</v>
      </c>
      <c r="T50" s="19" t="s">
        <v>150</v>
      </c>
      <c r="U50" s="24" t="s">
        <v>123</v>
      </c>
      <c r="V50" s="24" t="s">
        <v>123</v>
      </c>
      <c r="W50" s="24" t="s">
        <v>123</v>
      </c>
      <c r="X50" s="14">
        <v>60.0</v>
      </c>
      <c r="Y50" s="24" t="s">
        <v>289</v>
      </c>
      <c r="Z50" s="80">
        <v>0.01</v>
      </c>
      <c r="AA50" s="57">
        <v>13340.2262381</v>
      </c>
      <c r="AB50" s="57">
        <v>4.68650716209</v>
      </c>
      <c r="AC50" s="57">
        <v>4.909310221699</v>
      </c>
      <c r="AD50" s="57">
        <v>5717.970505045096</v>
      </c>
      <c r="AE50" s="72">
        <v>5.130856245E-4</v>
      </c>
      <c r="AF50" s="59">
        <v>513.0856245</v>
      </c>
      <c r="AG50" s="51">
        <v>0.7</v>
      </c>
      <c r="AH50" s="57">
        <v>744246.06523</v>
      </c>
      <c r="AI50" s="57">
        <v>228.044210546</v>
      </c>
      <c r="AJ50" s="57">
        <v>200.36991879776</v>
      </c>
      <c r="AK50" s="57">
        <v>377223.9876161122</v>
      </c>
      <c r="AL50" s="29">
        <v>13300.0</v>
      </c>
      <c r="AM50" s="57">
        <v>13288.5988675</v>
      </c>
      <c r="AN50" s="57">
        <v>4.62050712898</v>
      </c>
      <c r="AO50" s="57">
        <v>4.852560814952</v>
      </c>
      <c r="AP50" s="57">
        <v>5677.07839165075</v>
      </c>
      <c r="AQ50" s="29" t="s">
        <v>123</v>
      </c>
      <c r="AR50" s="30" t="s">
        <v>123</v>
      </c>
      <c r="AS50" s="31" t="s">
        <v>123</v>
      </c>
      <c r="AT50" s="31" t="s">
        <v>290</v>
      </c>
      <c r="AU50" s="32" t="s">
        <v>291</v>
      </c>
      <c r="AV50" s="32" t="s">
        <v>292</v>
      </c>
      <c r="AW50" s="52" t="s">
        <v>123</v>
      </c>
    </row>
    <row r="51">
      <c r="A51" s="33">
        <v>50.0</v>
      </c>
      <c r="B51" s="34" t="s">
        <v>293</v>
      </c>
      <c r="C51" s="69" t="s">
        <v>203</v>
      </c>
      <c r="D51" s="14" t="s">
        <v>122</v>
      </c>
      <c r="E51" s="17">
        <v>3.0</v>
      </c>
      <c r="F51" s="18">
        <v>0.0</v>
      </c>
      <c r="G51" s="18" t="s">
        <v>123</v>
      </c>
      <c r="H51" s="15">
        <v>10.0</v>
      </c>
      <c r="I51" s="36">
        <v>1.0</v>
      </c>
      <c r="J51" s="24" t="s">
        <v>278</v>
      </c>
      <c r="K51" s="45">
        <v>1.0</v>
      </c>
      <c r="L51" s="20">
        <v>1.36E7</v>
      </c>
      <c r="M51" s="20">
        <v>34200.0</v>
      </c>
      <c r="N51" s="21">
        <v>0.2514705882352941</v>
      </c>
      <c r="O51" s="20">
        <v>2.5714285714285716</v>
      </c>
      <c r="P51" s="20">
        <v>1023.4337070149355</v>
      </c>
      <c r="Q51" s="23">
        <v>0.0292</v>
      </c>
      <c r="R51" s="20">
        <v>3420000.0</v>
      </c>
      <c r="S51" s="20">
        <v>1.36E7</v>
      </c>
      <c r="T51" s="19" t="s">
        <v>150</v>
      </c>
      <c r="U51" s="24" t="s">
        <v>123</v>
      </c>
      <c r="V51" s="25" t="s">
        <v>123</v>
      </c>
      <c r="W51" s="24" t="s">
        <v>123</v>
      </c>
      <c r="X51" s="14">
        <v>60.0</v>
      </c>
      <c r="Y51" s="24" t="s">
        <v>289</v>
      </c>
      <c r="Z51" s="80">
        <v>0.01</v>
      </c>
      <c r="AA51" s="57">
        <v>13340.2262381</v>
      </c>
      <c r="AB51" s="57">
        <v>4.68650716209</v>
      </c>
      <c r="AC51" s="57">
        <v>4.909310221699</v>
      </c>
      <c r="AD51" s="57">
        <v>5717.970505045096</v>
      </c>
      <c r="AE51" s="72">
        <v>5.130856245E-4</v>
      </c>
      <c r="AF51" s="59">
        <v>513.0856245</v>
      </c>
      <c r="AG51" s="51">
        <v>0.7</v>
      </c>
      <c r="AH51" s="57">
        <v>744246.06523</v>
      </c>
      <c r="AI51" s="57">
        <v>228.044210546</v>
      </c>
      <c r="AJ51" s="57">
        <v>200.36991879776</v>
      </c>
      <c r="AK51" s="57">
        <v>377223.9876161122</v>
      </c>
      <c r="AL51" s="29">
        <v>13300.0</v>
      </c>
      <c r="AM51" s="57">
        <v>13288.5988675</v>
      </c>
      <c r="AN51" s="57">
        <v>4.62050712898</v>
      </c>
      <c r="AO51" s="57">
        <v>4.852560814952</v>
      </c>
      <c r="AP51" s="57">
        <v>5677.07839165075</v>
      </c>
      <c r="AQ51" s="29" t="s">
        <v>123</v>
      </c>
      <c r="AR51" s="30" t="s">
        <v>123</v>
      </c>
      <c r="AS51" s="31" t="s">
        <v>123</v>
      </c>
      <c r="AT51" s="31" t="s">
        <v>290</v>
      </c>
      <c r="AU51" s="32" t="s">
        <v>291</v>
      </c>
      <c r="AV51" s="32" t="s">
        <v>292</v>
      </c>
      <c r="AW51" s="32" t="s">
        <v>123</v>
      </c>
    </row>
    <row r="52">
      <c r="A52" s="33">
        <v>51.0</v>
      </c>
      <c r="B52" s="34" t="s">
        <v>294</v>
      </c>
      <c r="C52" s="47"/>
      <c r="D52" s="14" t="s">
        <v>122</v>
      </c>
      <c r="E52" s="17">
        <v>2.0</v>
      </c>
      <c r="F52" s="18">
        <v>60.0</v>
      </c>
      <c r="G52" s="18" t="s">
        <v>123</v>
      </c>
      <c r="H52" s="15">
        <v>0.9</v>
      </c>
      <c r="I52" s="36">
        <v>0.0065</v>
      </c>
      <c r="J52" s="19" t="s">
        <v>149</v>
      </c>
      <c r="K52" s="67">
        <f>33/100000</f>
        <v>0.00033</v>
      </c>
      <c r="L52" s="20">
        <v>3500000.0</v>
      </c>
      <c r="M52" s="20">
        <v>7330.0</v>
      </c>
      <c r="N52" s="21">
        <v>0.20942857142857144</v>
      </c>
      <c r="O52" s="20">
        <v>34093.023255813954</v>
      </c>
      <c r="P52" s="20">
        <v>16.27906976744186</v>
      </c>
      <c r="Q52" s="23">
        <v>0.1255</v>
      </c>
      <c r="R52" s="20" t="s">
        <v>123</v>
      </c>
      <c r="S52" s="20" t="s">
        <v>123</v>
      </c>
      <c r="T52" s="19" t="s">
        <v>138</v>
      </c>
      <c r="U52" s="24">
        <v>10.0</v>
      </c>
      <c r="V52" s="31">
        <v>10.0</v>
      </c>
      <c r="W52" s="25" t="s">
        <v>130</v>
      </c>
      <c r="X52" s="50">
        <v>1.8</v>
      </c>
      <c r="Y52" s="24" t="s">
        <v>295</v>
      </c>
      <c r="Z52" s="17" t="s">
        <v>123</v>
      </c>
      <c r="AA52" s="17" t="s">
        <v>123</v>
      </c>
      <c r="AB52" s="17" t="s">
        <v>123</v>
      </c>
      <c r="AC52" s="17" t="s">
        <v>123</v>
      </c>
      <c r="AD52" s="17" t="s">
        <v>123</v>
      </c>
      <c r="AE52" s="28" t="s">
        <v>123</v>
      </c>
      <c r="AF52" s="28" t="s">
        <v>123</v>
      </c>
      <c r="AG52" s="17" t="s">
        <v>123</v>
      </c>
      <c r="AH52" s="17" t="s">
        <v>123</v>
      </c>
      <c r="AI52" s="17" t="s">
        <v>123</v>
      </c>
      <c r="AJ52" s="17" t="s">
        <v>123</v>
      </c>
      <c r="AK52" s="17" t="s">
        <v>123</v>
      </c>
      <c r="AL52" s="27">
        <v>0.215</v>
      </c>
      <c r="AM52" s="17">
        <v>215000.0</v>
      </c>
      <c r="AN52" s="29" t="s">
        <v>123</v>
      </c>
      <c r="AO52" s="17" t="s">
        <v>123</v>
      </c>
      <c r="AP52" s="17" t="s">
        <v>123</v>
      </c>
      <c r="AQ52" s="17">
        <v>528000.0</v>
      </c>
      <c r="AR52" s="42" t="s">
        <v>296</v>
      </c>
      <c r="AS52" s="31" t="s">
        <v>162</v>
      </c>
      <c r="AT52" s="31" t="s">
        <v>297</v>
      </c>
      <c r="AU52" s="43" t="s">
        <v>123</v>
      </c>
      <c r="AV52" s="32" t="s">
        <v>123</v>
      </c>
      <c r="AW52" s="32" t="s">
        <v>123</v>
      </c>
    </row>
    <row r="53">
      <c r="A53" s="33">
        <v>52.0</v>
      </c>
      <c r="B53" s="34" t="s">
        <v>298</v>
      </c>
      <c r="C53" s="44"/>
      <c r="D53" s="14" t="s">
        <v>128</v>
      </c>
      <c r="E53" s="17">
        <v>2.0</v>
      </c>
      <c r="F53" s="18">
        <v>1.0</v>
      </c>
      <c r="G53" s="18">
        <v>90.0</v>
      </c>
      <c r="H53" s="15" t="s">
        <v>123</v>
      </c>
      <c r="I53" s="36">
        <v>0.006</v>
      </c>
      <c r="J53" s="19" t="s">
        <v>149</v>
      </c>
      <c r="K53" s="14" t="s">
        <v>123</v>
      </c>
      <c r="L53" s="20">
        <v>1.74E7</v>
      </c>
      <c r="M53" s="20">
        <v>25100.0</v>
      </c>
      <c r="N53" s="21">
        <v>0.1442528735632184</v>
      </c>
      <c r="O53" s="20">
        <v>0.20916666666666667</v>
      </c>
      <c r="P53" s="20">
        <v>144.661251569242</v>
      </c>
      <c r="Q53" s="23" t="s">
        <v>123</v>
      </c>
      <c r="R53" s="20">
        <v>162.98701298701297</v>
      </c>
      <c r="S53" s="20">
        <v>2.9E9</v>
      </c>
      <c r="T53" s="19" t="s">
        <v>144</v>
      </c>
      <c r="U53" s="24">
        <v>10.0</v>
      </c>
      <c r="V53" s="31">
        <v>10.0</v>
      </c>
      <c r="W53" s="25" t="s">
        <v>130</v>
      </c>
      <c r="X53" s="14">
        <v>1.0</v>
      </c>
      <c r="Y53" s="24" t="s">
        <v>299</v>
      </c>
      <c r="Z53" s="17">
        <v>154.0</v>
      </c>
      <c r="AA53" s="17">
        <f>153097991+596824</f>
        <v>153694815</v>
      </c>
      <c r="AB53" s="17" t="s">
        <v>123</v>
      </c>
      <c r="AC53" s="17" t="s">
        <v>123</v>
      </c>
      <c r="AD53" s="17" t="s">
        <v>123</v>
      </c>
      <c r="AE53" s="28" t="s">
        <v>123</v>
      </c>
      <c r="AF53" s="28" t="s">
        <v>123</v>
      </c>
      <c r="AG53" s="51">
        <v>8.3</v>
      </c>
      <c r="AH53" s="17">
        <f>4377930+3895547</f>
        <v>8273477</v>
      </c>
      <c r="AI53" s="17" t="s">
        <v>123</v>
      </c>
      <c r="AJ53" s="17" t="s">
        <v>123</v>
      </c>
      <c r="AK53" s="17" t="s">
        <v>123</v>
      </c>
      <c r="AL53" s="17">
        <v>120000.0</v>
      </c>
      <c r="AM53" s="17">
        <f>63312+56969</f>
        <v>120281</v>
      </c>
      <c r="AN53" s="17">
        <v>28.0</v>
      </c>
      <c r="AO53" s="17" t="s">
        <v>123</v>
      </c>
      <c r="AP53" s="17">
        <v>4100.0</v>
      </c>
      <c r="AQ53" s="29" t="s">
        <v>123</v>
      </c>
      <c r="AR53" s="30" t="s">
        <v>123</v>
      </c>
      <c r="AS53" s="31" t="s">
        <v>123</v>
      </c>
      <c r="AT53" s="31" t="s">
        <v>123</v>
      </c>
      <c r="AU53" s="43" t="s">
        <v>123</v>
      </c>
      <c r="AV53" s="32" t="s">
        <v>123</v>
      </c>
      <c r="AW53" s="52" t="s">
        <v>123</v>
      </c>
    </row>
    <row r="54">
      <c r="A54" s="33">
        <v>53.0</v>
      </c>
      <c r="B54" s="34" t="s">
        <v>300</v>
      </c>
      <c r="C54" s="60"/>
      <c r="D54" s="14" t="s">
        <v>122</v>
      </c>
      <c r="E54" s="17">
        <v>3.0</v>
      </c>
      <c r="F54" s="18">
        <v>1.0</v>
      </c>
      <c r="G54" s="18">
        <v>7.0</v>
      </c>
      <c r="H54" s="15">
        <v>2.8</v>
      </c>
      <c r="I54" s="36">
        <v>0.096</v>
      </c>
      <c r="J54" s="19" t="s">
        <v>124</v>
      </c>
      <c r="K54" s="45">
        <v>0.01</v>
      </c>
      <c r="L54" s="20">
        <v>5670000.0</v>
      </c>
      <c r="M54" s="20">
        <v>34300.0</v>
      </c>
      <c r="N54" s="21">
        <v>0.6049382716049383</v>
      </c>
      <c r="O54" s="17" t="s">
        <v>123</v>
      </c>
      <c r="P54" s="20">
        <v>7325.581395348837</v>
      </c>
      <c r="Q54" s="23">
        <v>0.0816</v>
      </c>
      <c r="R54" s="20" t="s">
        <v>123</v>
      </c>
      <c r="S54" s="20">
        <v>5.90625E7</v>
      </c>
      <c r="T54" s="19" t="s">
        <v>125</v>
      </c>
      <c r="U54" s="24">
        <v>20.0</v>
      </c>
      <c r="V54" s="31">
        <v>10.0</v>
      </c>
      <c r="W54" s="25" t="s">
        <v>130</v>
      </c>
      <c r="X54" s="50">
        <f>average(2,7)</f>
        <v>4.5</v>
      </c>
      <c r="Y54" s="24" t="s">
        <v>301</v>
      </c>
      <c r="Z54" s="17">
        <v>0.0</v>
      </c>
      <c r="AA54" s="17">
        <v>0.0</v>
      </c>
      <c r="AB54" s="17">
        <v>0.0</v>
      </c>
      <c r="AC54" s="17">
        <v>0.0</v>
      </c>
      <c r="AD54" s="17">
        <v>0.0</v>
      </c>
      <c r="AE54" s="28" t="s">
        <v>123</v>
      </c>
      <c r="AF54" s="28" t="s">
        <v>123</v>
      </c>
      <c r="AG54" s="17">
        <v>0.0</v>
      </c>
      <c r="AH54" s="17">
        <v>0.0</v>
      </c>
      <c r="AI54" s="17">
        <v>0.0</v>
      </c>
      <c r="AJ54" s="17">
        <v>0.0</v>
      </c>
      <c r="AK54" s="17">
        <v>0.0</v>
      </c>
      <c r="AL54" s="17">
        <v>0.0</v>
      </c>
      <c r="AM54" s="17">
        <v>0.0</v>
      </c>
      <c r="AN54" s="17">
        <v>0.0</v>
      </c>
      <c r="AO54" s="17">
        <v>0.0</v>
      </c>
      <c r="AP54" s="17">
        <v>0.0</v>
      </c>
      <c r="AQ54" s="17">
        <v>774.0</v>
      </c>
      <c r="AR54" s="40" t="s">
        <v>302</v>
      </c>
      <c r="AS54" s="31" t="s">
        <v>123</v>
      </c>
      <c r="AT54" s="31" t="s">
        <v>123</v>
      </c>
      <c r="AU54" s="43" t="s">
        <v>123</v>
      </c>
      <c r="AV54" s="32" t="s">
        <v>123</v>
      </c>
      <c r="AW54" s="32" t="s">
        <v>123</v>
      </c>
    </row>
    <row r="55">
      <c r="A55" s="33">
        <v>54.0</v>
      </c>
      <c r="B55" s="34" t="s">
        <v>303</v>
      </c>
      <c r="C55" s="89" t="s">
        <v>304</v>
      </c>
      <c r="D55" s="14" t="s">
        <v>128</v>
      </c>
      <c r="E55" s="17">
        <v>2.0</v>
      </c>
      <c r="F55" s="18">
        <v>200.0</v>
      </c>
      <c r="G55" s="18">
        <v>200.0</v>
      </c>
      <c r="H55" s="15">
        <v>4.0</v>
      </c>
      <c r="I55" s="36">
        <v>0.2</v>
      </c>
      <c r="J55" s="37" t="s">
        <v>129</v>
      </c>
      <c r="K55" s="24" t="s">
        <v>123</v>
      </c>
      <c r="L55" s="20">
        <v>2290000.0</v>
      </c>
      <c r="M55" s="20">
        <v>5210.0</v>
      </c>
      <c r="N55" s="21">
        <v>0.22751091703056767</v>
      </c>
      <c r="O55" s="41" t="s">
        <v>123</v>
      </c>
      <c r="P55" s="22" t="s">
        <v>123</v>
      </c>
      <c r="Q55" s="23">
        <v>0.7678</v>
      </c>
      <c r="R55" s="20">
        <v>10420.0</v>
      </c>
      <c r="S55" s="20">
        <v>1.145E7</v>
      </c>
      <c r="T55" s="19" t="s">
        <v>160</v>
      </c>
      <c r="U55" s="24">
        <v>100.0</v>
      </c>
      <c r="V55" s="24">
        <v>100.0</v>
      </c>
      <c r="W55" s="25" t="s">
        <v>130</v>
      </c>
      <c r="X55" s="14">
        <v>2.0</v>
      </c>
      <c r="Y55" s="26">
        <v>43160.0</v>
      </c>
      <c r="Z55" s="27">
        <v>0.5</v>
      </c>
      <c r="AA55" s="17">
        <v>500000.0</v>
      </c>
      <c r="AB55" s="17" t="s">
        <v>123</v>
      </c>
      <c r="AC55" s="17" t="s">
        <v>123</v>
      </c>
      <c r="AD55" s="17" t="s">
        <v>123</v>
      </c>
      <c r="AE55" s="28" t="s">
        <v>123</v>
      </c>
      <c r="AF55" s="28" t="s">
        <v>123</v>
      </c>
      <c r="AG55" s="17" t="s">
        <v>123</v>
      </c>
      <c r="AH55" s="17" t="s">
        <v>123</v>
      </c>
      <c r="AI55" s="17" t="s">
        <v>123</v>
      </c>
      <c r="AJ55" s="17" t="s">
        <v>123</v>
      </c>
      <c r="AK55" s="17" t="s">
        <v>123</v>
      </c>
      <c r="AL55" s="17" t="s">
        <v>123</v>
      </c>
      <c r="AM55" s="17" t="s">
        <v>123</v>
      </c>
      <c r="AN55" s="17">
        <v>3.0</v>
      </c>
      <c r="AO55" s="17" t="s">
        <v>123</v>
      </c>
      <c r="AP55" s="17" t="s">
        <v>123</v>
      </c>
      <c r="AQ55" s="29" t="s">
        <v>123</v>
      </c>
      <c r="AR55" s="30" t="s">
        <v>123</v>
      </c>
      <c r="AS55" s="31" t="s">
        <v>123</v>
      </c>
      <c r="AT55" s="31" t="s">
        <v>123</v>
      </c>
      <c r="AU55" s="32" t="s">
        <v>305</v>
      </c>
      <c r="AV55" s="32" t="s">
        <v>123</v>
      </c>
      <c r="AW55" s="32" t="s">
        <v>306</v>
      </c>
    </row>
    <row r="56">
      <c r="A56" s="33">
        <v>55.0</v>
      </c>
      <c r="B56" s="34" t="s">
        <v>307</v>
      </c>
      <c r="C56" s="47"/>
      <c r="D56" s="14" t="s">
        <v>168</v>
      </c>
      <c r="E56" s="17">
        <v>2.0</v>
      </c>
      <c r="F56" s="18" t="s">
        <v>123</v>
      </c>
      <c r="G56" s="18">
        <v>2.0</v>
      </c>
      <c r="H56" s="15">
        <v>3.1</v>
      </c>
      <c r="I56" s="66">
        <v>1.9E-4</v>
      </c>
      <c r="J56" s="19" t="s">
        <v>143</v>
      </c>
      <c r="K56" s="56">
        <v>3.3E-5</v>
      </c>
      <c r="L56" s="20">
        <v>1640000.0</v>
      </c>
      <c r="M56" s="20">
        <v>1370.0</v>
      </c>
      <c r="N56" s="21">
        <v>0.08353658536585366</v>
      </c>
      <c r="O56" s="21">
        <v>0.13564356435643565</v>
      </c>
      <c r="P56" s="20">
        <v>162.4603625012328</v>
      </c>
      <c r="Q56" s="23">
        <v>2.2409</v>
      </c>
      <c r="R56" s="20">
        <v>19.295774647887324</v>
      </c>
      <c r="S56" s="20">
        <v>8.63157894736842E9</v>
      </c>
      <c r="T56" s="19" t="s">
        <v>144</v>
      </c>
      <c r="U56" s="24">
        <v>1.0</v>
      </c>
      <c r="V56" s="24">
        <v>1.0</v>
      </c>
      <c r="W56" s="25" t="s">
        <v>130</v>
      </c>
      <c r="X56" s="14">
        <v>50.0</v>
      </c>
      <c r="Y56" s="24" t="s">
        <v>308</v>
      </c>
      <c r="Z56" s="17">
        <v>71.0</v>
      </c>
      <c r="AA56" s="57">
        <v>7.1385409535E7</v>
      </c>
      <c r="AB56" s="57">
        <v>0.0</v>
      </c>
      <c r="AC56" s="57">
        <v>0.0</v>
      </c>
      <c r="AD56" s="57">
        <v>6.47138818522782E7</v>
      </c>
      <c r="AE56" s="59">
        <v>189.7735586</v>
      </c>
      <c r="AF56" s="59">
        <v>1.897735586E8</v>
      </c>
      <c r="AG56" s="51">
        <v>1.9</v>
      </c>
      <c r="AH56" s="57">
        <v>1863610.29263</v>
      </c>
      <c r="AI56" s="57">
        <v>0.0</v>
      </c>
      <c r="AJ56" s="57">
        <v>0.0</v>
      </c>
      <c r="AK56" s="57">
        <v>1656671.581621638</v>
      </c>
      <c r="AL56" s="29">
        <v>10100.0</v>
      </c>
      <c r="AM56" s="57">
        <v>10094.7700396</v>
      </c>
      <c r="AN56" s="57">
        <v>0.0</v>
      </c>
      <c r="AO56" s="57">
        <v>0.0</v>
      </c>
      <c r="AP56" s="57">
        <v>8708.868807702596</v>
      </c>
      <c r="AQ56" s="29">
        <v>200000.0</v>
      </c>
      <c r="AR56" s="30" t="s">
        <v>309</v>
      </c>
      <c r="AS56" s="31" t="s">
        <v>123</v>
      </c>
      <c r="AT56" s="31" t="s">
        <v>310</v>
      </c>
      <c r="AU56" s="43" t="s">
        <v>123</v>
      </c>
      <c r="AV56" s="32" t="s">
        <v>123</v>
      </c>
      <c r="AW56" s="32" t="s">
        <v>123</v>
      </c>
    </row>
    <row r="57">
      <c r="A57" s="33">
        <v>56.0</v>
      </c>
      <c r="B57" s="34" t="s">
        <v>311</v>
      </c>
      <c r="C57" s="44"/>
      <c r="D57" s="14" t="s">
        <v>128</v>
      </c>
      <c r="E57" s="86">
        <v>43161.0</v>
      </c>
      <c r="F57" s="18">
        <v>150.0</v>
      </c>
      <c r="G57" s="18" t="s">
        <v>123</v>
      </c>
      <c r="H57" s="15">
        <v>1.5</v>
      </c>
      <c r="I57" s="36">
        <v>0.01</v>
      </c>
      <c r="J57" s="19" t="s">
        <v>124</v>
      </c>
      <c r="K57" s="14" t="s">
        <v>123</v>
      </c>
      <c r="L57" s="20">
        <v>653000.0</v>
      </c>
      <c r="M57" s="20">
        <v>4510.0</v>
      </c>
      <c r="N57" s="21">
        <v>0.6906584992343032</v>
      </c>
      <c r="O57" s="20">
        <v>0.06854103343465046</v>
      </c>
      <c r="P57" s="20">
        <v>9.924615478144569</v>
      </c>
      <c r="Q57" s="23">
        <v>0.3326</v>
      </c>
      <c r="R57" s="20">
        <v>23.612565445026178</v>
      </c>
      <c r="S57" s="20">
        <v>6.53E7</v>
      </c>
      <c r="T57" s="19" t="s">
        <v>138</v>
      </c>
      <c r="U57" s="24">
        <v>100.0</v>
      </c>
      <c r="V57" s="24">
        <v>100.0</v>
      </c>
      <c r="W57" s="25" t="s">
        <v>130</v>
      </c>
      <c r="X57" s="14">
        <v>2.0</v>
      </c>
      <c r="Y57" s="24" t="s">
        <v>312</v>
      </c>
      <c r="Z57" s="17">
        <v>191.0</v>
      </c>
      <c r="AA57" s="17">
        <v>1.90849501E8</v>
      </c>
      <c r="AB57" s="17" t="s">
        <v>123</v>
      </c>
      <c r="AC57" s="17" t="s">
        <v>123</v>
      </c>
      <c r="AD57" s="17" t="s">
        <v>123</v>
      </c>
      <c r="AE57" s="28" t="s">
        <v>123</v>
      </c>
      <c r="AF57" s="28" t="s">
        <v>123</v>
      </c>
      <c r="AG57" s="51">
        <v>5.4</v>
      </c>
      <c r="AH57" s="17">
        <v>5407736.0</v>
      </c>
      <c r="AI57" s="17" t="s">
        <v>123</v>
      </c>
      <c r="AJ57" s="17" t="s">
        <v>123</v>
      </c>
      <c r="AK57" s="17" t="s">
        <v>123</v>
      </c>
      <c r="AL57" s="17">
        <v>65800.0</v>
      </c>
      <c r="AM57" s="17">
        <v>65796.0</v>
      </c>
      <c r="AN57" s="29" t="s">
        <v>123</v>
      </c>
      <c r="AO57" s="17" t="s">
        <v>123</v>
      </c>
      <c r="AP57" s="17" t="s">
        <v>123</v>
      </c>
      <c r="AQ57" s="17">
        <v>1200000.0</v>
      </c>
      <c r="AR57" s="40" t="s">
        <v>313</v>
      </c>
      <c r="AS57" s="31" t="s">
        <v>123</v>
      </c>
      <c r="AT57" s="31" t="s">
        <v>123</v>
      </c>
      <c r="AU57" s="43" t="s">
        <v>123</v>
      </c>
      <c r="AV57" s="32" t="s">
        <v>123</v>
      </c>
      <c r="AW57" s="32" t="s">
        <v>123</v>
      </c>
    </row>
    <row r="58">
      <c r="A58" s="33">
        <v>57.0</v>
      </c>
      <c r="B58" s="34" t="s">
        <v>314</v>
      </c>
      <c r="C58" s="35" t="s">
        <v>315</v>
      </c>
      <c r="D58" s="14" t="s">
        <v>168</v>
      </c>
      <c r="E58" s="17">
        <v>3.0</v>
      </c>
      <c r="F58" s="18" t="s">
        <v>123</v>
      </c>
      <c r="G58" s="18" t="s">
        <v>123</v>
      </c>
      <c r="H58" s="15">
        <v>1.3</v>
      </c>
      <c r="I58" s="36">
        <v>0.06</v>
      </c>
      <c r="J58" s="19" t="s">
        <v>124</v>
      </c>
      <c r="K58" s="24" t="s">
        <v>123</v>
      </c>
      <c r="L58" s="20">
        <v>3600000.0</v>
      </c>
      <c r="M58" s="20">
        <v>41500.0</v>
      </c>
      <c r="N58" s="62">
        <v>1.1527777777777777</v>
      </c>
      <c r="O58" s="20">
        <v>18.043478260869566</v>
      </c>
      <c r="P58" s="20">
        <v>1574.9917226762825</v>
      </c>
      <c r="Q58" s="23">
        <v>0.0313</v>
      </c>
      <c r="R58" s="20">
        <v>8300000.0</v>
      </c>
      <c r="S58" s="20">
        <v>6.0E7</v>
      </c>
      <c r="T58" s="19" t="s">
        <v>150</v>
      </c>
      <c r="U58" s="24">
        <v>400.0</v>
      </c>
      <c r="V58" s="31">
        <v>1000.0</v>
      </c>
      <c r="W58" s="25" t="s">
        <v>130</v>
      </c>
      <c r="X58" s="14">
        <v>12.0</v>
      </c>
      <c r="Y58" s="14" t="s">
        <v>316</v>
      </c>
      <c r="Z58" s="71">
        <v>0.005</v>
      </c>
      <c r="AA58" s="57">
        <v>4966.23655089</v>
      </c>
      <c r="AB58" s="57">
        <v>0.0</v>
      </c>
      <c r="AC58" s="57">
        <v>0.0</v>
      </c>
      <c r="AD58" s="57">
        <v>4966.23655089</v>
      </c>
      <c r="AE58" s="98">
        <v>0.007066031061</v>
      </c>
      <c r="AF58" s="59">
        <v>7066.031061</v>
      </c>
      <c r="AG58" s="51">
        <v>0.1</v>
      </c>
      <c r="AH58" s="57">
        <v>128442.158357</v>
      </c>
      <c r="AI58" s="57">
        <v>0.0</v>
      </c>
      <c r="AJ58" s="57">
        <v>0.0</v>
      </c>
      <c r="AK58" s="57">
        <v>128442.158357</v>
      </c>
      <c r="AL58" s="29">
        <v>2300.0</v>
      </c>
      <c r="AM58" s="57">
        <v>2285.72629822</v>
      </c>
      <c r="AN58" s="57">
        <v>0.0</v>
      </c>
      <c r="AO58" s="57">
        <v>0.0</v>
      </c>
      <c r="AP58" s="57">
        <v>2285.72629822</v>
      </c>
      <c r="AQ58" s="29" t="s">
        <v>123</v>
      </c>
      <c r="AR58" s="30" t="s">
        <v>123</v>
      </c>
      <c r="AS58" s="31" t="s">
        <v>317</v>
      </c>
      <c r="AT58" s="31" t="s">
        <v>318</v>
      </c>
      <c r="AU58" s="43" t="s">
        <v>123</v>
      </c>
      <c r="AV58" s="32" t="s">
        <v>123</v>
      </c>
      <c r="AW58" s="32" t="s">
        <v>123</v>
      </c>
    </row>
    <row r="59">
      <c r="A59" s="33">
        <v>58.0</v>
      </c>
      <c r="B59" s="34" t="s">
        <v>314</v>
      </c>
      <c r="C59" s="35" t="s">
        <v>203</v>
      </c>
      <c r="D59" s="14" t="s">
        <v>168</v>
      </c>
      <c r="E59" s="17">
        <v>2.0</v>
      </c>
      <c r="F59" s="18" t="s">
        <v>123</v>
      </c>
      <c r="G59" s="18" t="s">
        <v>123</v>
      </c>
      <c r="H59" s="15">
        <v>1.4</v>
      </c>
      <c r="I59" s="36">
        <v>1.0</v>
      </c>
      <c r="J59" s="24" t="s">
        <v>278</v>
      </c>
      <c r="K59" s="24" t="s">
        <v>123</v>
      </c>
      <c r="L59" s="20">
        <v>3600000.0</v>
      </c>
      <c r="M59" s="20">
        <v>41500.0</v>
      </c>
      <c r="N59" s="62">
        <v>1.1527777777777777</v>
      </c>
      <c r="O59" s="20">
        <v>18.043478260869566</v>
      </c>
      <c r="P59" s="20">
        <v>1574.9917226762825</v>
      </c>
      <c r="Q59" s="23">
        <v>0.0325</v>
      </c>
      <c r="R59" s="20">
        <v>8300000.0</v>
      </c>
      <c r="S59" s="20">
        <v>3600000.0</v>
      </c>
      <c r="T59" s="19" t="s">
        <v>150</v>
      </c>
      <c r="U59" s="24">
        <v>400.0</v>
      </c>
      <c r="V59" s="31">
        <v>1000.0</v>
      </c>
      <c r="W59" s="25" t="s">
        <v>130</v>
      </c>
      <c r="X59" s="14">
        <v>12.0</v>
      </c>
      <c r="Y59" s="14" t="s">
        <v>316</v>
      </c>
      <c r="Z59" s="71">
        <v>0.005</v>
      </c>
      <c r="AA59" s="57">
        <v>4966.23655089</v>
      </c>
      <c r="AB59" s="57">
        <v>0.0</v>
      </c>
      <c r="AC59" s="57">
        <v>0.0</v>
      </c>
      <c r="AD59" s="57">
        <v>4966.23655089</v>
      </c>
      <c r="AE59" s="98">
        <v>0.007066031061</v>
      </c>
      <c r="AF59" s="59">
        <v>7066.031061</v>
      </c>
      <c r="AG59" s="51">
        <v>0.1</v>
      </c>
      <c r="AH59" s="57">
        <v>128442.158357</v>
      </c>
      <c r="AI59" s="57">
        <v>0.0</v>
      </c>
      <c r="AJ59" s="57">
        <v>0.0</v>
      </c>
      <c r="AK59" s="57">
        <v>128442.158357</v>
      </c>
      <c r="AL59" s="29">
        <v>2300.0</v>
      </c>
      <c r="AM59" s="57">
        <v>2285.72629822</v>
      </c>
      <c r="AN59" s="57">
        <v>0.0</v>
      </c>
      <c r="AO59" s="57">
        <v>0.0</v>
      </c>
      <c r="AP59" s="57">
        <v>2285.72629822</v>
      </c>
      <c r="AQ59" s="29" t="s">
        <v>123</v>
      </c>
      <c r="AR59" s="30" t="s">
        <v>123</v>
      </c>
      <c r="AS59" s="31" t="s">
        <v>317</v>
      </c>
      <c r="AT59" s="31" t="s">
        <v>318</v>
      </c>
      <c r="AU59" s="43" t="s">
        <v>123</v>
      </c>
      <c r="AV59" s="32" t="s">
        <v>123</v>
      </c>
      <c r="AW59" s="52" t="s">
        <v>123</v>
      </c>
    </row>
    <row r="60">
      <c r="A60" s="33">
        <v>59.0</v>
      </c>
      <c r="B60" s="34" t="s">
        <v>319</v>
      </c>
      <c r="C60" s="47"/>
      <c r="D60" s="14" t="s">
        <v>122</v>
      </c>
      <c r="E60" s="17">
        <v>4.0</v>
      </c>
      <c r="F60" s="18" t="s">
        <v>123</v>
      </c>
      <c r="G60" s="18" t="s">
        <v>123</v>
      </c>
      <c r="H60" s="15">
        <v>5.0</v>
      </c>
      <c r="I60" s="36">
        <v>0.3</v>
      </c>
      <c r="J60" s="37" t="s">
        <v>129</v>
      </c>
      <c r="K60" s="38">
        <v>0.45</v>
      </c>
      <c r="L60" s="20">
        <v>2370000.0</v>
      </c>
      <c r="M60" s="20">
        <v>753.0</v>
      </c>
      <c r="N60" s="21">
        <v>0.03177215189873418</v>
      </c>
      <c r="O60" s="17" t="s">
        <v>123</v>
      </c>
      <c r="P60" s="21">
        <v>0.0474</v>
      </c>
      <c r="Q60" s="23">
        <v>6.6401</v>
      </c>
      <c r="R60" s="20" t="s">
        <v>123</v>
      </c>
      <c r="S60" s="20">
        <v>7900000.0</v>
      </c>
      <c r="T60" s="19" t="s">
        <v>125</v>
      </c>
      <c r="U60" s="24">
        <v>1.0</v>
      </c>
      <c r="V60" s="24">
        <v>1.0</v>
      </c>
      <c r="W60" s="25" t="s">
        <v>130</v>
      </c>
      <c r="X60" s="14">
        <v>12.0</v>
      </c>
      <c r="Y60" s="14" t="s">
        <v>320</v>
      </c>
      <c r="Z60" s="17">
        <v>0.0</v>
      </c>
      <c r="AA60" s="17">
        <v>0.0</v>
      </c>
      <c r="AB60" s="17">
        <v>0.0</v>
      </c>
      <c r="AC60" s="17">
        <v>0.0</v>
      </c>
      <c r="AD60" s="17">
        <v>0.0</v>
      </c>
      <c r="AE60" s="28" t="s">
        <v>123</v>
      </c>
      <c r="AF60" s="28" t="s">
        <v>123</v>
      </c>
      <c r="AG60" s="17">
        <v>0.0</v>
      </c>
      <c r="AH60" s="17">
        <v>0.0</v>
      </c>
      <c r="AI60" s="17">
        <v>0.0</v>
      </c>
      <c r="AJ60" s="17">
        <v>0.0</v>
      </c>
      <c r="AK60" s="17">
        <v>0.0</v>
      </c>
      <c r="AL60" s="22">
        <v>0.0</v>
      </c>
      <c r="AM60" s="17">
        <v>0.0</v>
      </c>
      <c r="AN60" s="17">
        <v>0.0</v>
      </c>
      <c r="AO60" s="17">
        <v>0.0</v>
      </c>
      <c r="AP60" s="17">
        <v>0.0</v>
      </c>
      <c r="AQ60" s="17">
        <v>5.0E7</v>
      </c>
      <c r="AR60" s="40" t="s">
        <v>321</v>
      </c>
      <c r="AS60" s="31" t="s">
        <v>123</v>
      </c>
      <c r="AT60" s="31" t="s">
        <v>123</v>
      </c>
      <c r="AU60" s="43" t="s">
        <v>123</v>
      </c>
      <c r="AV60" s="32" t="s">
        <v>123</v>
      </c>
      <c r="AW60" s="52" t="s">
        <v>123</v>
      </c>
    </row>
    <row r="61">
      <c r="A61" s="33">
        <v>60.0</v>
      </c>
      <c r="B61" s="34" t="s">
        <v>322</v>
      </c>
      <c r="C61" s="69" t="s">
        <v>203</v>
      </c>
      <c r="D61" s="14" t="s">
        <v>128</v>
      </c>
      <c r="E61" s="17">
        <v>2.0</v>
      </c>
      <c r="F61" s="18">
        <v>11.0</v>
      </c>
      <c r="G61" s="18" t="s">
        <v>123</v>
      </c>
      <c r="H61" s="15" t="s">
        <v>123</v>
      </c>
      <c r="I61" s="36">
        <v>0.33</v>
      </c>
      <c r="J61" s="37" t="s">
        <v>129</v>
      </c>
      <c r="K61" s="24" t="s">
        <v>123</v>
      </c>
      <c r="L61" s="20">
        <v>1.03E7</v>
      </c>
      <c r="M61" s="20">
        <v>363.0</v>
      </c>
      <c r="N61" s="78">
        <v>0.003524271844660194</v>
      </c>
      <c r="O61" s="21">
        <v>0.0033</v>
      </c>
      <c r="P61" s="20">
        <v>94.00443273704316</v>
      </c>
      <c r="Q61" s="23" t="s">
        <v>123</v>
      </c>
      <c r="R61" s="20">
        <v>9.307692307692308</v>
      </c>
      <c r="S61" s="20">
        <v>3.121212121212121E7</v>
      </c>
      <c r="T61" s="19" t="s">
        <v>160</v>
      </c>
      <c r="U61" s="24">
        <v>57.0</v>
      </c>
      <c r="V61" s="31">
        <v>10.0</v>
      </c>
      <c r="W61" s="25" t="s">
        <v>130</v>
      </c>
      <c r="X61" s="14">
        <v>21.0</v>
      </c>
      <c r="Y61" s="24" t="s">
        <v>323</v>
      </c>
      <c r="Z61" s="17">
        <v>39.0</v>
      </c>
      <c r="AA61" s="57">
        <v>3.88380049879E7</v>
      </c>
      <c r="AB61" s="57">
        <v>309042.396393</v>
      </c>
      <c r="AC61" s="57">
        <v>1658910.7111923</v>
      </c>
      <c r="AD61" s="57">
        <v>1.5095646181250399E7</v>
      </c>
      <c r="AE61" s="59">
        <v>56.09217991</v>
      </c>
      <c r="AF61" s="59">
        <v>5.609217991E7</v>
      </c>
      <c r="AG61" s="51">
        <v>9.4</v>
      </c>
      <c r="AH61" s="57">
        <v>9415746.01711</v>
      </c>
      <c r="AI61" s="57">
        <v>13558.9201952</v>
      </c>
      <c r="AJ61" s="57">
        <v>34013.62887724</v>
      </c>
      <c r="AK61" s="57">
        <v>6938342.408696742</v>
      </c>
      <c r="AL61" s="29">
        <v>110000.0</v>
      </c>
      <c r="AM61" s="57">
        <v>109569.30115</v>
      </c>
      <c r="AN61" s="57">
        <v>72.2133219305</v>
      </c>
      <c r="AO61" s="57">
        <v>178.9319375873</v>
      </c>
      <c r="AP61" s="57">
        <v>81328.16602059327</v>
      </c>
      <c r="AQ61" s="29" t="s">
        <v>123</v>
      </c>
      <c r="AR61" s="30" t="s">
        <v>123</v>
      </c>
      <c r="AS61" s="31" t="s">
        <v>123</v>
      </c>
      <c r="AT61" s="31" t="s">
        <v>123</v>
      </c>
      <c r="AU61" s="43" t="s">
        <v>123</v>
      </c>
      <c r="AV61" s="32" t="s">
        <v>123</v>
      </c>
      <c r="AW61" s="32" t="s">
        <v>123</v>
      </c>
    </row>
    <row r="62">
      <c r="A62" s="33">
        <v>61.0</v>
      </c>
      <c r="B62" s="34" t="s">
        <v>322</v>
      </c>
      <c r="C62" s="69" t="s">
        <v>216</v>
      </c>
      <c r="D62" s="14" t="s">
        <v>128</v>
      </c>
      <c r="E62" s="17">
        <v>2.0</v>
      </c>
      <c r="F62" s="18">
        <v>11.0</v>
      </c>
      <c r="G62" s="18" t="s">
        <v>123</v>
      </c>
      <c r="H62" s="15" t="s">
        <v>123</v>
      </c>
      <c r="I62" s="54">
        <v>7.8E-5</v>
      </c>
      <c r="J62" s="19" t="s">
        <v>143</v>
      </c>
      <c r="K62" s="45">
        <v>0.093185</v>
      </c>
      <c r="L62" s="20">
        <v>1.03E7</v>
      </c>
      <c r="M62" s="20">
        <v>363.0</v>
      </c>
      <c r="N62" s="78">
        <v>0.003524271844660194</v>
      </c>
      <c r="O62" s="21">
        <v>0.0033</v>
      </c>
      <c r="P62" s="20">
        <v>94.00443273704316</v>
      </c>
      <c r="Q62" s="23" t="s">
        <v>123</v>
      </c>
      <c r="R62" s="20">
        <v>9.307692307692308</v>
      </c>
      <c r="S62" s="20" t="s">
        <v>123</v>
      </c>
      <c r="T62" s="19" t="s">
        <v>160</v>
      </c>
      <c r="U62" s="24">
        <v>57.0</v>
      </c>
      <c r="V62" s="31">
        <v>10.0</v>
      </c>
      <c r="W62" s="25" t="s">
        <v>130</v>
      </c>
      <c r="X62" s="14">
        <v>21.0</v>
      </c>
      <c r="Y62" s="24" t="s">
        <v>323</v>
      </c>
      <c r="Z62" s="17">
        <v>39.0</v>
      </c>
      <c r="AA62" s="57">
        <v>3.88380049879E7</v>
      </c>
      <c r="AB62" s="57">
        <v>309042.396393</v>
      </c>
      <c r="AC62" s="57">
        <v>1658910.7111923</v>
      </c>
      <c r="AD62" s="57">
        <v>1.5095646181250399E7</v>
      </c>
      <c r="AE62" s="59">
        <v>56.09217991</v>
      </c>
      <c r="AF62" s="59">
        <v>5.609217991E7</v>
      </c>
      <c r="AG62" s="51">
        <v>9.4</v>
      </c>
      <c r="AH62" s="57">
        <v>9415746.01711</v>
      </c>
      <c r="AI62" s="57">
        <v>13558.9201952</v>
      </c>
      <c r="AJ62" s="57">
        <v>34013.62887724</v>
      </c>
      <c r="AK62" s="57">
        <v>6938342.408696742</v>
      </c>
      <c r="AL62" s="29">
        <v>110000.0</v>
      </c>
      <c r="AM62" s="57">
        <v>109569.30115</v>
      </c>
      <c r="AN62" s="57">
        <v>72.2133219305</v>
      </c>
      <c r="AO62" s="57">
        <v>178.9319375873</v>
      </c>
      <c r="AP62" s="57">
        <v>81328.16602059327</v>
      </c>
      <c r="AQ62" s="29" t="s">
        <v>123</v>
      </c>
      <c r="AR62" s="30" t="s">
        <v>123</v>
      </c>
      <c r="AS62" s="31" t="s">
        <v>123</v>
      </c>
      <c r="AT62" s="31" t="s">
        <v>123</v>
      </c>
      <c r="AU62" s="43" t="s">
        <v>123</v>
      </c>
      <c r="AV62" s="32" t="s">
        <v>123</v>
      </c>
      <c r="AW62" s="32" t="s">
        <v>123</v>
      </c>
    </row>
    <row r="63">
      <c r="A63" s="33">
        <v>62.0</v>
      </c>
      <c r="B63" s="34" t="s">
        <v>324</v>
      </c>
      <c r="C63" s="44"/>
      <c r="D63" s="14" t="s">
        <v>128</v>
      </c>
      <c r="E63" s="17">
        <v>3.0</v>
      </c>
      <c r="F63" s="18">
        <f t="shared" ref="F63:F64" si="7">4*30</f>
        <v>120</v>
      </c>
      <c r="G63" s="18">
        <v>120.0</v>
      </c>
      <c r="H63" s="15">
        <v>2.3</v>
      </c>
      <c r="I63" s="99">
        <v>0.141</v>
      </c>
      <c r="J63" s="37" t="s">
        <v>129</v>
      </c>
      <c r="K63" s="45">
        <v>0.056</v>
      </c>
      <c r="L63" s="20">
        <v>1.35E7</v>
      </c>
      <c r="M63" s="20">
        <v>84300.0</v>
      </c>
      <c r="N63" s="21">
        <v>0.6244444444444445</v>
      </c>
      <c r="O63" s="21">
        <v>0.0696694214876033</v>
      </c>
      <c r="P63" s="20">
        <v>11.128909676654567</v>
      </c>
      <c r="Q63" s="23">
        <v>0.0267</v>
      </c>
      <c r="R63" s="20">
        <v>9366.666666666666</v>
      </c>
      <c r="S63" s="20" t="s">
        <v>123</v>
      </c>
      <c r="T63" s="19" t="s">
        <v>125</v>
      </c>
      <c r="U63" s="24">
        <v>10.0</v>
      </c>
      <c r="V63" s="31">
        <v>10.0</v>
      </c>
      <c r="W63" s="25" t="s">
        <v>130</v>
      </c>
      <c r="X63" s="14">
        <v>56.0</v>
      </c>
      <c r="Y63" s="24" t="s">
        <v>325</v>
      </c>
      <c r="Z63" s="27">
        <v>9.0</v>
      </c>
      <c r="AA63" s="57">
        <v>9019295.6341</v>
      </c>
      <c r="AB63" s="57">
        <v>10759.505476</v>
      </c>
      <c r="AC63" s="57">
        <v>186537.32490160002</v>
      </c>
      <c r="AD63" s="57">
        <v>2305894.40965655</v>
      </c>
      <c r="AE63" s="58">
        <v>9.367855</v>
      </c>
      <c r="AF63" s="59">
        <v>9367855.0</v>
      </c>
      <c r="AG63" s="29">
        <v>44.0</v>
      </c>
      <c r="AH63" s="57">
        <v>4.35579340335E7</v>
      </c>
      <c r="AI63" s="57">
        <v>21579.5483249</v>
      </c>
      <c r="AJ63" s="57">
        <v>806696.9669424</v>
      </c>
      <c r="AK63" s="57">
        <v>1.647303149739916E7</v>
      </c>
      <c r="AL63" s="29">
        <v>1210000.0</v>
      </c>
      <c r="AM63" s="57">
        <v>1213056.83955</v>
      </c>
      <c r="AN63" s="57">
        <v>956.22568231</v>
      </c>
      <c r="AO63" s="57">
        <v>23435.06244676</v>
      </c>
      <c r="AP63" s="57">
        <v>421376.20736178104</v>
      </c>
      <c r="AQ63" s="17">
        <v>2000000.0</v>
      </c>
      <c r="AR63" s="40" t="s">
        <v>201</v>
      </c>
      <c r="AS63" s="31" t="s">
        <v>123</v>
      </c>
      <c r="AT63" s="31" t="s">
        <v>123</v>
      </c>
      <c r="AU63" s="43" t="s">
        <v>123</v>
      </c>
      <c r="AV63" s="32" t="s">
        <v>123</v>
      </c>
      <c r="AW63" s="52" t="s">
        <v>123</v>
      </c>
    </row>
    <row r="64">
      <c r="A64" s="33">
        <v>63.0</v>
      </c>
      <c r="B64" s="34" t="s">
        <v>326</v>
      </c>
      <c r="C64" s="69" t="s">
        <v>203</v>
      </c>
      <c r="D64" s="14" t="s">
        <v>128</v>
      </c>
      <c r="E64" s="17">
        <v>3.0</v>
      </c>
      <c r="F64" s="18">
        <f t="shared" si="7"/>
        <v>120</v>
      </c>
      <c r="G64" s="18">
        <v>120.0</v>
      </c>
      <c r="H64" s="15">
        <v>2.3</v>
      </c>
      <c r="I64" s="36">
        <v>0.6</v>
      </c>
      <c r="J64" s="37" t="s">
        <v>133</v>
      </c>
      <c r="K64" s="24" t="s">
        <v>123</v>
      </c>
      <c r="L64" s="20">
        <v>1.35E7</v>
      </c>
      <c r="M64" s="20">
        <v>84300.0</v>
      </c>
      <c r="N64" s="21">
        <v>0.6244444444444445</v>
      </c>
      <c r="O64" s="21">
        <v>0.0696694214876033</v>
      </c>
      <c r="P64" s="20">
        <v>11.128909676654567</v>
      </c>
      <c r="Q64" s="23">
        <v>0.0267</v>
      </c>
      <c r="R64" s="20">
        <v>9366.666666666666</v>
      </c>
      <c r="S64" s="20">
        <v>2.25E7</v>
      </c>
      <c r="T64" s="19" t="s">
        <v>125</v>
      </c>
      <c r="U64" s="24">
        <v>10.0</v>
      </c>
      <c r="V64" s="31">
        <v>10.0</v>
      </c>
      <c r="W64" s="25" t="s">
        <v>130</v>
      </c>
      <c r="X64" s="14">
        <v>56.0</v>
      </c>
      <c r="Y64" s="24" t="s">
        <v>325</v>
      </c>
      <c r="Z64" s="27">
        <v>9.0</v>
      </c>
      <c r="AA64" s="57">
        <v>9019295.6341</v>
      </c>
      <c r="AB64" s="57">
        <v>10759.505476</v>
      </c>
      <c r="AC64" s="57">
        <v>186537.32490160002</v>
      </c>
      <c r="AD64" s="57">
        <v>2305894.40965655</v>
      </c>
      <c r="AE64" s="58">
        <v>9.367855</v>
      </c>
      <c r="AF64" s="59">
        <v>9367855.0</v>
      </c>
      <c r="AG64" s="29">
        <v>44.0</v>
      </c>
      <c r="AH64" s="57">
        <v>4.35579340335E7</v>
      </c>
      <c r="AI64" s="57">
        <v>21579.5483249</v>
      </c>
      <c r="AJ64" s="57">
        <v>806696.9669424</v>
      </c>
      <c r="AK64" s="57">
        <v>1.647303149739916E7</v>
      </c>
      <c r="AL64" s="29">
        <v>1210000.0</v>
      </c>
      <c r="AM64" s="57">
        <v>1213056.83955</v>
      </c>
      <c r="AN64" s="57">
        <v>956.22568231</v>
      </c>
      <c r="AO64" s="57">
        <v>23435.06244676</v>
      </c>
      <c r="AP64" s="57">
        <v>421376.20736178104</v>
      </c>
      <c r="AQ64" s="17">
        <v>2000000.0</v>
      </c>
      <c r="AR64" s="40" t="s">
        <v>201</v>
      </c>
      <c r="AS64" s="31" t="s">
        <v>123</v>
      </c>
      <c r="AT64" s="31" t="s">
        <v>123</v>
      </c>
      <c r="AU64" s="43" t="s">
        <v>123</v>
      </c>
      <c r="AV64" s="32" t="s">
        <v>123</v>
      </c>
      <c r="AW64" s="32" t="s">
        <v>123</v>
      </c>
    </row>
    <row r="65">
      <c r="A65" s="33">
        <v>64.0</v>
      </c>
      <c r="B65" s="34" t="s">
        <v>327</v>
      </c>
      <c r="C65" s="69" t="s">
        <v>199</v>
      </c>
      <c r="D65" s="14" t="s">
        <v>128</v>
      </c>
      <c r="E65" s="17">
        <v>3.0</v>
      </c>
      <c r="F65" s="68">
        <f t="shared" ref="F65:F66" si="8">4*7</f>
        <v>28</v>
      </c>
      <c r="G65" s="18" t="s">
        <v>123</v>
      </c>
      <c r="H65" s="15">
        <v>1.2</v>
      </c>
      <c r="I65" s="36">
        <v>0.010341</v>
      </c>
      <c r="J65" s="19" t="s">
        <v>124</v>
      </c>
      <c r="K65" s="61">
        <v>0.011327</v>
      </c>
      <c r="L65" s="20">
        <v>8870000.0</v>
      </c>
      <c r="M65" s="20">
        <v>7030.0</v>
      </c>
      <c r="N65" s="21">
        <v>0.07925591882750845</v>
      </c>
      <c r="O65" s="21">
        <v>0.054921875</v>
      </c>
      <c r="P65" s="20">
        <v>69.20246542139164</v>
      </c>
      <c r="Q65" s="23">
        <v>0.1707</v>
      </c>
      <c r="R65" s="20">
        <v>585.8333333333334</v>
      </c>
      <c r="S65" s="20">
        <v>8.577507010927377E8</v>
      </c>
      <c r="T65" s="19" t="s">
        <v>138</v>
      </c>
      <c r="U65" s="25">
        <f t="shared" ref="U65:U66" si="9">10^5</f>
        <v>100000</v>
      </c>
      <c r="V65" s="25">
        <v>100000.0</v>
      </c>
      <c r="W65" s="25" t="s">
        <v>130</v>
      </c>
      <c r="X65" s="53">
        <v>18.0</v>
      </c>
      <c r="Y65" s="25" t="s">
        <v>328</v>
      </c>
      <c r="Z65" s="17">
        <v>12.0</v>
      </c>
      <c r="AA65" s="57">
        <v>1.17738785697E7</v>
      </c>
      <c r="AB65" s="57">
        <v>1306.75660258</v>
      </c>
      <c r="AC65" s="57">
        <v>1879.1216646829998</v>
      </c>
      <c r="AD65" s="57">
        <v>1485405.69854803</v>
      </c>
      <c r="AE65" s="58">
        <v>0.7457315325</v>
      </c>
      <c r="AF65" s="59">
        <v>745731.5325</v>
      </c>
      <c r="AG65" s="51">
        <v>8.8</v>
      </c>
      <c r="AH65" s="57">
        <v>8843034.37926</v>
      </c>
      <c r="AI65" s="57">
        <v>339.259400003</v>
      </c>
      <c r="AJ65" s="57">
        <v>516.6424898797</v>
      </c>
      <c r="AK65" s="57">
        <v>1396234.48097295</v>
      </c>
      <c r="AL65" s="29">
        <v>128000.0</v>
      </c>
      <c r="AM65" s="57">
        <v>128174.624213</v>
      </c>
      <c r="AN65" s="57">
        <v>8.52827526963</v>
      </c>
      <c r="AO65" s="57">
        <v>12.29720686628</v>
      </c>
      <c r="AP65" s="57">
        <v>19245.6626853976</v>
      </c>
      <c r="AQ65" s="29" t="s">
        <v>123</v>
      </c>
      <c r="AR65" s="30" t="s">
        <v>123</v>
      </c>
      <c r="AS65" s="31" t="s">
        <v>123</v>
      </c>
      <c r="AT65" s="31" t="s">
        <v>123</v>
      </c>
      <c r="AU65" s="32" t="s">
        <v>329</v>
      </c>
      <c r="AV65" s="32" t="s">
        <v>123</v>
      </c>
      <c r="AW65" s="32" t="s">
        <v>330</v>
      </c>
    </row>
    <row r="66">
      <c r="A66" s="33">
        <v>65.0</v>
      </c>
      <c r="B66" s="34" t="s">
        <v>327</v>
      </c>
      <c r="C66" s="69" t="s">
        <v>203</v>
      </c>
      <c r="D66" s="14" t="s">
        <v>128</v>
      </c>
      <c r="E66" s="17">
        <v>3.0</v>
      </c>
      <c r="F66" s="68">
        <f t="shared" si="8"/>
        <v>28</v>
      </c>
      <c r="G66" s="18" t="s">
        <v>123</v>
      </c>
      <c r="H66" s="15">
        <v>1.2</v>
      </c>
      <c r="I66" s="36">
        <v>0.2</v>
      </c>
      <c r="J66" s="37" t="s">
        <v>129</v>
      </c>
      <c r="K66" s="24" t="s">
        <v>123</v>
      </c>
      <c r="L66" s="20">
        <v>8870000.0</v>
      </c>
      <c r="M66" s="20">
        <v>7030.0</v>
      </c>
      <c r="N66" s="21">
        <v>0.07925591882750845</v>
      </c>
      <c r="O66" s="21">
        <v>0.054921875</v>
      </c>
      <c r="P66" s="20">
        <v>69.20246542139164</v>
      </c>
      <c r="Q66" s="23">
        <v>0.1707</v>
      </c>
      <c r="R66" s="20">
        <v>585.8333333333334</v>
      </c>
      <c r="S66" s="20">
        <v>4.435E7</v>
      </c>
      <c r="T66" s="19" t="s">
        <v>138</v>
      </c>
      <c r="U66" s="25">
        <f t="shared" si="9"/>
        <v>100000</v>
      </c>
      <c r="V66" s="25">
        <v>100000.0</v>
      </c>
      <c r="W66" s="25" t="s">
        <v>130</v>
      </c>
      <c r="X66" s="53">
        <v>18.0</v>
      </c>
      <c r="Y66" s="25" t="s">
        <v>328</v>
      </c>
      <c r="Z66" s="17">
        <v>12.0</v>
      </c>
      <c r="AA66" s="57">
        <v>1.17738785697E7</v>
      </c>
      <c r="AB66" s="57">
        <v>1306.75660258</v>
      </c>
      <c r="AC66" s="57">
        <v>1879.1216646829998</v>
      </c>
      <c r="AD66" s="57">
        <v>1485405.69854803</v>
      </c>
      <c r="AE66" s="58">
        <v>0.7457315325</v>
      </c>
      <c r="AF66" s="59">
        <v>745731.5325</v>
      </c>
      <c r="AG66" s="51">
        <v>8.8</v>
      </c>
      <c r="AH66" s="57">
        <v>8843034.37926</v>
      </c>
      <c r="AI66" s="57">
        <v>339.259400003</v>
      </c>
      <c r="AJ66" s="57">
        <v>516.6424898797</v>
      </c>
      <c r="AK66" s="57">
        <v>1396234.48097295</v>
      </c>
      <c r="AL66" s="29">
        <v>128000.0</v>
      </c>
      <c r="AM66" s="57">
        <v>128174.624213</v>
      </c>
      <c r="AN66" s="57">
        <v>8.52827526963</v>
      </c>
      <c r="AO66" s="57">
        <v>12.29720686628</v>
      </c>
      <c r="AP66" s="57">
        <v>19245.6626853976</v>
      </c>
      <c r="AQ66" s="29" t="s">
        <v>123</v>
      </c>
      <c r="AR66" s="30" t="s">
        <v>123</v>
      </c>
      <c r="AS66" s="31" t="s">
        <v>123</v>
      </c>
      <c r="AT66" s="31" t="s">
        <v>123</v>
      </c>
      <c r="AU66" s="32" t="s">
        <v>329</v>
      </c>
      <c r="AV66" s="32" t="s">
        <v>123</v>
      </c>
      <c r="AW66" s="32" t="s">
        <v>330</v>
      </c>
    </row>
    <row r="67">
      <c r="A67" s="33">
        <v>66.0</v>
      </c>
      <c r="B67" s="34" t="s">
        <v>331</v>
      </c>
      <c r="C67" s="47"/>
      <c r="D67" s="14" t="s">
        <v>332</v>
      </c>
      <c r="E67" s="17">
        <v>3.0</v>
      </c>
      <c r="F67" s="18" t="s">
        <v>123</v>
      </c>
      <c r="G67" s="18" t="s">
        <v>123</v>
      </c>
      <c r="H67" s="15">
        <v>0.7</v>
      </c>
      <c r="I67" s="36">
        <v>1.0</v>
      </c>
      <c r="J67" s="14" t="s">
        <v>278</v>
      </c>
      <c r="K67" s="14" t="s">
        <v>123</v>
      </c>
      <c r="L67" s="20">
        <v>326000.0</v>
      </c>
      <c r="M67" s="20">
        <v>6380.0</v>
      </c>
      <c r="N67" s="62">
        <v>1.9570552147239264</v>
      </c>
      <c r="O67" s="17" t="s">
        <v>123</v>
      </c>
      <c r="P67" s="20">
        <v>11241.379310344828</v>
      </c>
      <c r="Q67" s="23">
        <v>0.1059</v>
      </c>
      <c r="R67" s="20">
        <v>6.076190476190476E8</v>
      </c>
      <c r="S67" s="20">
        <v>326000.0</v>
      </c>
      <c r="T67" s="19" t="s">
        <v>144</v>
      </c>
      <c r="U67" s="24" t="s">
        <v>123</v>
      </c>
      <c r="V67" s="24" t="s">
        <v>123</v>
      </c>
      <c r="W67" s="24" t="s">
        <v>123</v>
      </c>
      <c r="X67" s="14">
        <f>365*10</f>
        <v>3650</v>
      </c>
      <c r="Y67" s="14" t="s">
        <v>333</v>
      </c>
      <c r="Z67" s="76">
        <v>1.05E-5</v>
      </c>
      <c r="AA67" s="91">
        <f>231/22</f>
        <v>10.5</v>
      </c>
      <c r="AB67" s="100">
        <f>4/22</f>
        <v>0.1818181818</v>
      </c>
      <c r="AC67" s="91">
        <f>(178+27+4+3+3+2+5)/22</f>
        <v>10.09090909</v>
      </c>
      <c r="AD67" s="17">
        <v>0.0</v>
      </c>
      <c r="AE67" s="28" t="s">
        <v>123</v>
      </c>
      <c r="AF67" s="28" t="s">
        <v>123</v>
      </c>
      <c r="AG67" s="17" t="s">
        <v>123</v>
      </c>
      <c r="AH67" s="17" t="s">
        <v>123</v>
      </c>
      <c r="AI67" s="17" t="s">
        <v>123</v>
      </c>
      <c r="AJ67" s="17" t="s">
        <v>123</v>
      </c>
      <c r="AK67" s="17" t="s">
        <v>123</v>
      </c>
      <c r="AL67" s="17">
        <f>AM67</f>
        <v>10.5</v>
      </c>
      <c r="AM67" s="91">
        <f>231/22</f>
        <v>10.5</v>
      </c>
      <c r="AN67" s="100">
        <f>4/22</f>
        <v>0.1818181818</v>
      </c>
      <c r="AO67" s="91">
        <f>(178+27+4+3+3+2+5)/22</f>
        <v>10.09090909</v>
      </c>
      <c r="AP67" s="17">
        <v>0.0</v>
      </c>
      <c r="AQ67" s="18">
        <v>29.0</v>
      </c>
      <c r="AR67" s="40" t="s">
        <v>309</v>
      </c>
      <c r="AS67" s="31" t="s">
        <v>123</v>
      </c>
      <c r="AT67" s="31" t="s">
        <v>123</v>
      </c>
      <c r="AU67" s="43" t="s">
        <v>123</v>
      </c>
      <c r="AV67" s="32" t="s">
        <v>123</v>
      </c>
      <c r="AW67" s="32" t="s">
        <v>123</v>
      </c>
    </row>
    <row r="68">
      <c r="A68" s="33">
        <v>67.0</v>
      </c>
      <c r="B68" s="34" t="s">
        <v>334</v>
      </c>
      <c r="C68" s="44"/>
      <c r="D68" s="14" t="s">
        <v>122</v>
      </c>
      <c r="E68" s="17">
        <v>3.0</v>
      </c>
      <c r="F68" s="18" t="s">
        <v>123</v>
      </c>
      <c r="G68" s="18" t="s">
        <v>123</v>
      </c>
      <c r="H68" s="15">
        <v>0.5</v>
      </c>
      <c r="I68" s="36">
        <f>119/2469</f>
        <v>0.04819765087</v>
      </c>
      <c r="J68" s="19" t="s">
        <v>124</v>
      </c>
      <c r="K68" s="14" t="s">
        <v>123</v>
      </c>
      <c r="L68" s="20">
        <v>2590000.0</v>
      </c>
      <c r="M68" s="20">
        <v>22900.0</v>
      </c>
      <c r="N68" s="21">
        <v>0.8841698841698841</v>
      </c>
      <c r="O68" s="41" t="s">
        <v>123</v>
      </c>
      <c r="P68" s="22" t="s">
        <v>123</v>
      </c>
      <c r="Q68" s="23">
        <v>0.0218</v>
      </c>
      <c r="R68" s="20" t="s">
        <v>123</v>
      </c>
      <c r="S68" s="20">
        <v>5.3737058823529415E7</v>
      </c>
      <c r="T68" s="19" t="s">
        <v>150</v>
      </c>
      <c r="U68" s="24">
        <v>1.0</v>
      </c>
      <c r="V68" s="24">
        <v>1.0</v>
      </c>
      <c r="W68" s="25" t="s">
        <v>130</v>
      </c>
      <c r="X68" s="14">
        <v>4.5</v>
      </c>
      <c r="Y68" s="26">
        <v>43254.0</v>
      </c>
      <c r="Z68" s="94">
        <v>0.002588</v>
      </c>
      <c r="AA68" s="17">
        <v>2588.0</v>
      </c>
      <c r="AB68" s="17">
        <v>2469.0</v>
      </c>
      <c r="AC68" s="17" t="s">
        <v>123</v>
      </c>
      <c r="AD68" s="17" t="s">
        <v>123</v>
      </c>
      <c r="AE68" s="28" t="s">
        <v>123</v>
      </c>
      <c r="AF68" s="28" t="s">
        <v>123</v>
      </c>
      <c r="AG68" s="17" t="s">
        <v>123</v>
      </c>
      <c r="AH68" s="17" t="s">
        <v>123</v>
      </c>
      <c r="AI68" s="17" t="s">
        <v>123</v>
      </c>
      <c r="AJ68" s="17" t="s">
        <v>123</v>
      </c>
      <c r="AK68" s="17" t="s">
        <v>123</v>
      </c>
      <c r="AL68" s="17" t="s">
        <v>123</v>
      </c>
      <c r="AM68" s="17" t="s">
        <v>123</v>
      </c>
      <c r="AN68" s="17">
        <v>111.0</v>
      </c>
      <c r="AO68" s="17" t="s">
        <v>123</v>
      </c>
      <c r="AP68" s="17" t="s">
        <v>123</v>
      </c>
      <c r="AQ68" s="29" t="s">
        <v>123</v>
      </c>
      <c r="AR68" s="30" t="s">
        <v>123</v>
      </c>
      <c r="AS68" s="31" t="s">
        <v>123</v>
      </c>
      <c r="AT68" s="31" t="s">
        <v>123</v>
      </c>
      <c r="AU68" s="43" t="s">
        <v>123</v>
      </c>
      <c r="AV68" s="32" t="s">
        <v>123</v>
      </c>
      <c r="AW68" s="52" t="s">
        <v>123</v>
      </c>
    </row>
    <row r="69">
      <c r="A69" s="33">
        <v>68.0</v>
      </c>
      <c r="B69" s="34" t="s">
        <v>335</v>
      </c>
      <c r="C69" s="47"/>
      <c r="D69" s="14" t="s">
        <v>128</v>
      </c>
      <c r="E69" s="17">
        <v>2.0</v>
      </c>
      <c r="F69" s="18">
        <v>4.0</v>
      </c>
      <c r="G69" s="18" t="s">
        <v>123</v>
      </c>
      <c r="H69" s="15">
        <v>9.0</v>
      </c>
      <c r="I69" s="36">
        <v>0.006</v>
      </c>
      <c r="J69" s="37" t="s">
        <v>149</v>
      </c>
      <c r="K69" s="45">
        <v>0.006</v>
      </c>
      <c r="L69" s="20">
        <v>4500000.0</v>
      </c>
      <c r="M69" s="20">
        <v>3240.0</v>
      </c>
      <c r="N69" s="21">
        <v>0.07200000000000001</v>
      </c>
      <c r="O69" s="21">
        <v>0.04438356164383562</v>
      </c>
      <c r="P69" s="20">
        <v>61.639073598024424</v>
      </c>
      <c r="Q69" s="23">
        <v>2.7778</v>
      </c>
      <c r="R69" s="20">
        <v>270.0</v>
      </c>
      <c r="S69" s="20">
        <v>7.5E8</v>
      </c>
      <c r="T69" s="19" t="s">
        <v>125</v>
      </c>
      <c r="U69" s="24">
        <v>200.0</v>
      </c>
      <c r="V69" s="31">
        <v>100.0</v>
      </c>
      <c r="W69" s="25" t="s">
        <v>130</v>
      </c>
      <c r="X69" s="14">
        <v>8.0</v>
      </c>
      <c r="Y69" s="14" t="s">
        <v>336</v>
      </c>
      <c r="Z69" s="17">
        <v>12.0</v>
      </c>
      <c r="AA69" s="57">
        <v>1.16273703219E7</v>
      </c>
      <c r="AB69" s="57">
        <v>172444.243839</v>
      </c>
      <c r="AC69" s="57">
        <v>398250.8426654</v>
      </c>
      <c r="AD69" s="57">
        <v>4864129.7297567595</v>
      </c>
      <c r="AE69" s="58">
        <v>1.59279</v>
      </c>
      <c r="AF69" s="101">
        <v>1592790.0</v>
      </c>
      <c r="AG69" s="51">
        <v>6.2</v>
      </c>
      <c r="AH69" s="57">
        <v>6249857.19736</v>
      </c>
      <c r="AI69" s="57">
        <v>3019.94203885</v>
      </c>
      <c r="AJ69" s="57">
        <v>6248.90149836</v>
      </c>
      <c r="AK69" s="57">
        <v>4032759.0009145816</v>
      </c>
      <c r="AL69" s="29">
        <v>73000.0</v>
      </c>
      <c r="AM69" s="57">
        <v>73005.6397237</v>
      </c>
      <c r="AN69" s="57">
        <v>23.2999312262</v>
      </c>
      <c r="AO69" s="57">
        <v>42.9853926102</v>
      </c>
      <c r="AP69" s="57">
        <v>47244.71233215286</v>
      </c>
      <c r="AQ69" s="29">
        <v>160700.0</v>
      </c>
      <c r="AR69" s="30" t="s">
        <v>266</v>
      </c>
      <c r="AS69" s="31" t="s">
        <v>337</v>
      </c>
      <c r="AT69" s="31" t="s">
        <v>338</v>
      </c>
      <c r="AU69" s="32" t="s">
        <v>339</v>
      </c>
      <c r="AV69" s="32" t="s">
        <v>123</v>
      </c>
      <c r="AW69" s="32" t="s">
        <v>340</v>
      </c>
    </row>
    <row r="70">
      <c r="A70" s="33">
        <v>69.0</v>
      </c>
      <c r="B70" s="34" t="s">
        <v>341</v>
      </c>
      <c r="C70" s="102"/>
      <c r="D70" s="14" t="s">
        <v>122</v>
      </c>
      <c r="E70" s="17">
        <v>3.0</v>
      </c>
      <c r="F70" s="18" t="s">
        <v>123</v>
      </c>
      <c r="G70" s="18" t="s">
        <v>123</v>
      </c>
      <c r="H70" s="15">
        <v>4.3</v>
      </c>
      <c r="I70" s="36">
        <v>0.055093</v>
      </c>
      <c r="J70" s="19" t="s">
        <v>124</v>
      </c>
      <c r="K70" s="103">
        <v>0.047179</v>
      </c>
      <c r="L70" s="20">
        <v>7450000.0</v>
      </c>
      <c r="M70" s="20">
        <v>5090.0</v>
      </c>
      <c r="N70" s="21">
        <v>0.0683221476510067</v>
      </c>
      <c r="O70" s="21">
        <v>0.8775862068965518</v>
      </c>
      <c r="P70" s="20">
        <v>1284.6176041952692</v>
      </c>
      <c r="Q70" s="23">
        <v>0.8448</v>
      </c>
      <c r="R70" s="20">
        <v>50900.0</v>
      </c>
      <c r="S70" s="20">
        <v>1.3522589076652205E8</v>
      </c>
      <c r="T70" s="19" t="s">
        <v>150</v>
      </c>
      <c r="U70" s="25" t="s">
        <v>123</v>
      </c>
      <c r="V70" s="24" t="s">
        <v>123</v>
      </c>
      <c r="W70" s="24" t="s">
        <v>123</v>
      </c>
      <c r="X70" s="104">
        <f>average(3,6)</f>
        <v>4.5</v>
      </c>
      <c r="Y70" s="26">
        <v>43254.0</v>
      </c>
      <c r="Z70" s="27">
        <v>0.1</v>
      </c>
      <c r="AA70" s="57">
        <v>112384.352877</v>
      </c>
      <c r="AB70" s="57">
        <v>0.0</v>
      </c>
      <c r="AC70" s="57">
        <v>0.0</v>
      </c>
      <c r="AD70" s="57">
        <v>109356.59878885999</v>
      </c>
      <c r="AE70" s="98">
        <v>0.003054487121</v>
      </c>
      <c r="AF70" s="59">
        <v>3054.487121</v>
      </c>
      <c r="AG70" s="51">
        <v>0.4</v>
      </c>
      <c r="AH70" s="57">
        <v>374015.301874</v>
      </c>
      <c r="AI70" s="57">
        <v>0.0</v>
      </c>
      <c r="AJ70" s="57">
        <v>0.0</v>
      </c>
      <c r="AK70" s="57">
        <v>365801.7086686</v>
      </c>
      <c r="AL70" s="29">
        <v>5800.0</v>
      </c>
      <c r="AM70" s="57">
        <v>5799.39117732</v>
      </c>
      <c r="AN70" s="57">
        <v>0.0</v>
      </c>
      <c r="AO70" s="57">
        <v>0.0</v>
      </c>
      <c r="AP70" s="57">
        <v>5657.186532866</v>
      </c>
      <c r="AQ70" s="29">
        <v>45000.0</v>
      </c>
      <c r="AR70" s="30" t="s">
        <v>342</v>
      </c>
      <c r="AS70" s="31" t="s">
        <v>123</v>
      </c>
      <c r="AT70" s="31" t="s">
        <v>343</v>
      </c>
      <c r="AU70" s="32" t="s">
        <v>344</v>
      </c>
      <c r="AV70" s="32" t="s">
        <v>123</v>
      </c>
      <c r="AW70" s="32" t="s">
        <v>123</v>
      </c>
    </row>
    <row r="71">
      <c r="A71" s="33">
        <v>70.0</v>
      </c>
      <c r="B71" s="64" t="s">
        <v>345</v>
      </c>
      <c r="C71" s="47"/>
      <c r="D71" s="19" t="s">
        <v>122</v>
      </c>
      <c r="E71" s="18">
        <v>2.0</v>
      </c>
      <c r="F71" s="15">
        <f>8/24</f>
        <v>0.3333333333</v>
      </c>
      <c r="G71" s="19">
        <v>0.3</v>
      </c>
      <c r="H71" s="15">
        <v>4.2</v>
      </c>
      <c r="I71" s="105">
        <v>3.0E-6</v>
      </c>
      <c r="J71" s="37" t="s">
        <v>143</v>
      </c>
      <c r="K71" s="95">
        <v>2.0E-6</v>
      </c>
      <c r="L71" s="20">
        <v>1.04E7</v>
      </c>
      <c r="M71" s="20">
        <v>502000.0</v>
      </c>
      <c r="N71" s="62">
        <v>4.8269230769230775</v>
      </c>
      <c r="O71" s="22" t="s">
        <v>123</v>
      </c>
      <c r="P71" s="22" t="s">
        <v>123</v>
      </c>
      <c r="Q71" s="23">
        <v>0.0084</v>
      </c>
      <c r="R71" s="20" t="s">
        <v>123</v>
      </c>
      <c r="S71" s="20">
        <v>3.4666666666666665E12</v>
      </c>
      <c r="T71" s="19" t="s">
        <v>150</v>
      </c>
      <c r="U71" s="31">
        <v>1000.0</v>
      </c>
      <c r="V71" s="31">
        <v>1000.0</v>
      </c>
      <c r="W71" s="24" t="s">
        <v>196</v>
      </c>
      <c r="X71" s="14">
        <v>6.0</v>
      </c>
      <c r="Y71" s="24" t="s">
        <v>346</v>
      </c>
      <c r="Z71" s="27">
        <v>0.5</v>
      </c>
      <c r="AA71" s="17">
        <v>500000.0</v>
      </c>
      <c r="AB71" s="17" t="s">
        <v>123</v>
      </c>
      <c r="AC71" s="17" t="s">
        <v>123</v>
      </c>
      <c r="AD71" s="17" t="s">
        <v>123</v>
      </c>
      <c r="AE71" s="88">
        <v>0.1285950814</v>
      </c>
      <c r="AF71" s="59">
        <v>128595.0814</v>
      </c>
      <c r="AG71" s="17" t="s">
        <v>123</v>
      </c>
      <c r="AH71" s="17" t="s">
        <v>123</v>
      </c>
      <c r="AI71" s="17" t="s">
        <v>123</v>
      </c>
      <c r="AJ71" s="17" t="s">
        <v>123</v>
      </c>
      <c r="AK71" s="17" t="s">
        <v>123</v>
      </c>
      <c r="AL71" s="17" t="s">
        <v>123</v>
      </c>
      <c r="AM71" s="17" t="s">
        <v>123</v>
      </c>
      <c r="AN71" s="29" t="s">
        <v>123</v>
      </c>
      <c r="AO71" s="17" t="s">
        <v>123</v>
      </c>
      <c r="AP71" s="17" t="s">
        <v>123</v>
      </c>
      <c r="AQ71" s="18">
        <v>0.0</v>
      </c>
      <c r="AR71" s="40" t="s">
        <v>123</v>
      </c>
      <c r="AS71" s="31" t="s">
        <v>123</v>
      </c>
      <c r="AT71" s="31" t="s">
        <v>123</v>
      </c>
      <c r="AU71" s="43" t="s">
        <v>123</v>
      </c>
      <c r="AV71" s="32" t="s">
        <v>123</v>
      </c>
      <c r="AW71" s="32" t="s">
        <v>123</v>
      </c>
    </row>
    <row r="72">
      <c r="A72" s="33">
        <v>71.0</v>
      </c>
      <c r="B72" s="64" t="s">
        <v>347</v>
      </c>
      <c r="C72" s="47"/>
      <c r="D72" s="14" t="s">
        <v>128</v>
      </c>
      <c r="E72" s="18">
        <v>2.0</v>
      </c>
      <c r="F72" s="18" t="s">
        <v>123</v>
      </c>
      <c r="G72" s="15">
        <f>2.5/24</f>
        <v>0.1041666667</v>
      </c>
      <c r="H72" s="15">
        <v>1.8</v>
      </c>
      <c r="I72" s="105">
        <v>1.7E-5</v>
      </c>
      <c r="J72" s="37" t="s">
        <v>143</v>
      </c>
      <c r="K72" s="95">
        <v>8.0E-6</v>
      </c>
      <c r="L72" s="20">
        <v>1.02E7</v>
      </c>
      <c r="M72" s="20">
        <v>32300.0</v>
      </c>
      <c r="N72" s="62">
        <v>0.31666666666666665</v>
      </c>
      <c r="O72" s="21">
        <v>27.142857142857142</v>
      </c>
      <c r="P72" s="20">
        <v>8585.858585858587</v>
      </c>
      <c r="Q72" s="23">
        <v>0.0557</v>
      </c>
      <c r="R72" s="20">
        <v>438.4620066834098</v>
      </c>
      <c r="S72" s="20" t="s">
        <v>123</v>
      </c>
      <c r="T72" s="19" t="s">
        <v>160</v>
      </c>
      <c r="U72" s="24" t="s">
        <v>123</v>
      </c>
      <c r="V72" s="24" t="s">
        <v>123</v>
      </c>
      <c r="W72" s="24" t="s">
        <v>123</v>
      </c>
      <c r="X72" s="50">
        <v>7.5</v>
      </c>
      <c r="Y72" s="24" t="s">
        <v>348</v>
      </c>
      <c r="Z72" s="17">
        <v>73.666588</v>
      </c>
      <c r="AA72" s="17">
        <v>7.3666588E7</v>
      </c>
      <c r="AB72" s="17">
        <v>1206389.0</v>
      </c>
      <c r="AC72" s="17">
        <v>4781167.0</v>
      </c>
      <c r="AD72" s="17">
        <v>1.6622355E7</v>
      </c>
      <c r="AE72" s="59">
        <v>93.57370287</v>
      </c>
      <c r="AF72" s="59">
        <v>9.357370287E7</v>
      </c>
      <c r="AG72" s="55">
        <f t="shared" ref="AG72:AG73" si="10">AH72/1000000</f>
        <v>0.562418</v>
      </c>
      <c r="AH72" s="20">
        <v>562418.0</v>
      </c>
      <c r="AI72" s="20">
        <v>5089.0</v>
      </c>
      <c r="AJ72" s="20">
        <v>28607.0</v>
      </c>
      <c r="AK72" s="20">
        <v>142721.0</v>
      </c>
      <c r="AL72" s="20">
        <v>1190.0</v>
      </c>
      <c r="AM72" s="20">
        <v>1188.0</v>
      </c>
      <c r="AN72" s="20">
        <v>26.0</v>
      </c>
      <c r="AO72" s="20">
        <v>60.0</v>
      </c>
      <c r="AP72" s="20">
        <v>341.0</v>
      </c>
      <c r="AQ72" s="29" t="s">
        <v>123</v>
      </c>
      <c r="AR72" s="30" t="s">
        <v>123</v>
      </c>
      <c r="AS72" s="37" t="s">
        <v>349</v>
      </c>
      <c r="AT72" s="37" t="s">
        <v>350</v>
      </c>
      <c r="AU72" s="106" t="s">
        <v>351</v>
      </c>
      <c r="AV72" s="32" t="s">
        <v>123</v>
      </c>
      <c r="AW72" s="106" t="s">
        <v>352</v>
      </c>
    </row>
    <row r="73">
      <c r="A73" s="33">
        <v>72.0</v>
      </c>
      <c r="B73" s="64" t="s">
        <v>353</v>
      </c>
      <c r="C73" s="47"/>
      <c r="D73" s="14" t="s">
        <v>128</v>
      </c>
      <c r="E73" s="18">
        <v>2.0</v>
      </c>
      <c r="F73" s="15">
        <f>17/24</f>
        <v>0.7083333333</v>
      </c>
      <c r="G73" s="19">
        <v>1.0</v>
      </c>
      <c r="H73" s="15">
        <v>1.0</v>
      </c>
      <c r="I73" s="105">
        <v>1.8E-5</v>
      </c>
      <c r="J73" s="37" t="s">
        <v>143</v>
      </c>
      <c r="K73" s="85">
        <v>1.0E-5</v>
      </c>
      <c r="L73" s="20">
        <v>5540000.0</v>
      </c>
      <c r="M73" s="20">
        <v>23300.0</v>
      </c>
      <c r="N73" s="62">
        <v>0.42057761732851984</v>
      </c>
      <c r="O73" s="21">
        <v>6.913946587537092</v>
      </c>
      <c r="P73" s="20">
        <v>1643.9169139465876</v>
      </c>
      <c r="Q73" s="23">
        <v>0.0429</v>
      </c>
      <c r="R73" s="20">
        <v>122.13926193885993</v>
      </c>
      <c r="S73" s="20" t="s">
        <v>123</v>
      </c>
      <c r="T73" s="19" t="s">
        <v>160</v>
      </c>
      <c r="U73" s="24" t="s">
        <v>123</v>
      </c>
      <c r="V73" s="25" t="s">
        <v>123</v>
      </c>
      <c r="W73" s="24" t="s">
        <v>123</v>
      </c>
      <c r="X73" s="14">
        <v>4.5</v>
      </c>
      <c r="Y73" s="107">
        <v>43283.0</v>
      </c>
      <c r="Z73" s="17">
        <v>190.765849</v>
      </c>
      <c r="AA73" s="17">
        <v>1.90765849E8</v>
      </c>
      <c r="AB73" s="17">
        <v>1310787.0</v>
      </c>
      <c r="AC73" s="17">
        <v>1.143735E7</v>
      </c>
      <c r="AD73" s="17">
        <v>6.0996473E7</v>
      </c>
      <c r="AE73" s="59">
        <v>57.1235448</v>
      </c>
      <c r="AF73" s="59">
        <v>5.71235448E7</v>
      </c>
      <c r="AG73" s="108">
        <f t="shared" si="10"/>
        <v>0.675249</v>
      </c>
      <c r="AH73" s="20">
        <v>675249.0</v>
      </c>
      <c r="AI73" s="20">
        <v>4796.0</v>
      </c>
      <c r="AJ73" s="20">
        <v>24020.0</v>
      </c>
      <c r="AK73" s="20">
        <v>227575.0</v>
      </c>
      <c r="AL73" s="20">
        <v>3370.0</v>
      </c>
      <c r="AM73" s="20">
        <v>3370.0</v>
      </c>
      <c r="AN73" s="20">
        <v>77.0</v>
      </c>
      <c r="AO73" s="20">
        <v>173.0</v>
      </c>
      <c r="AP73" s="20">
        <v>936.0</v>
      </c>
      <c r="AQ73" s="29" t="s">
        <v>123</v>
      </c>
      <c r="AR73" s="30" t="s">
        <v>123</v>
      </c>
      <c r="AS73" s="37" t="s">
        <v>354</v>
      </c>
      <c r="AT73" s="37" t="s">
        <v>355</v>
      </c>
      <c r="AU73" s="106" t="s">
        <v>356</v>
      </c>
      <c r="AV73" s="32" t="s">
        <v>123</v>
      </c>
      <c r="AW73" s="106" t="s">
        <v>357</v>
      </c>
    </row>
    <row r="74">
      <c r="A74" s="33">
        <v>73.0</v>
      </c>
      <c r="B74" s="34" t="s">
        <v>198</v>
      </c>
      <c r="C74" s="35" t="s">
        <v>216</v>
      </c>
      <c r="D74" s="53" t="s">
        <v>122</v>
      </c>
      <c r="E74" s="17">
        <v>3.0</v>
      </c>
      <c r="F74" s="18">
        <v>170.0</v>
      </c>
      <c r="G74" s="18" t="s">
        <v>123</v>
      </c>
      <c r="H74" s="15">
        <v>6.0</v>
      </c>
      <c r="I74" s="36">
        <v>0.531639</v>
      </c>
      <c r="J74" s="37" t="s">
        <v>133</v>
      </c>
      <c r="K74" s="45">
        <v>0.843063</v>
      </c>
      <c r="L74" s="20">
        <v>5.84E7</v>
      </c>
      <c r="M74" s="20">
        <v>7300000.0</v>
      </c>
      <c r="N74" s="62">
        <v>12.5</v>
      </c>
      <c r="O74" s="62">
        <v>7.087378640776699</v>
      </c>
      <c r="P74" s="20">
        <v>56.49329962371928</v>
      </c>
      <c r="Q74" s="23">
        <v>8.0E-4</v>
      </c>
      <c r="R74" s="20">
        <v>3842105.263157895</v>
      </c>
      <c r="S74" s="20">
        <v>1.0984897646711397E8</v>
      </c>
      <c r="T74" s="19" t="s">
        <v>160</v>
      </c>
      <c r="U74" s="25">
        <v>1.0</v>
      </c>
      <c r="V74" s="25">
        <v>1.0</v>
      </c>
      <c r="W74" s="25" t="s">
        <v>130</v>
      </c>
      <c r="X74" s="53">
        <v>25.5</v>
      </c>
      <c r="Y74" s="53" t="s">
        <v>200</v>
      </c>
      <c r="Z74" s="27">
        <v>1.9</v>
      </c>
      <c r="AA74" s="57">
        <v>1865245.05407</v>
      </c>
      <c r="AB74" s="57">
        <v>45611.1403188</v>
      </c>
      <c r="AC74" s="57">
        <v>95441.8069675</v>
      </c>
      <c r="AD74" s="57">
        <v>1326556.604087593</v>
      </c>
      <c r="AE74" s="59">
        <v>36.21303017</v>
      </c>
      <c r="AF74" s="59">
        <v>3.621303017E7</v>
      </c>
      <c r="AG74" s="29">
        <v>58.0</v>
      </c>
      <c r="AH74" s="57">
        <v>5.75753916958E7</v>
      </c>
      <c r="AI74" s="57">
        <v>418836.015025</v>
      </c>
      <c r="AJ74" s="57">
        <v>1592007.5425648</v>
      </c>
      <c r="AK74" s="57">
        <v>4.456439060668844E7</v>
      </c>
      <c r="AL74" s="29">
        <v>1030000.0</v>
      </c>
      <c r="AM74" s="57">
        <v>1033750.91186</v>
      </c>
      <c r="AN74" s="57">
        <v>7116.4979833</v>
      </c>
      <c r="AO74" s="57">
        <v>28715.89003023</v>
      </c>
      <c r="AP74" s="57">
        <v>786095.8070768492</v>
      </c>
      <c r="AQ74" s="29">
        <v>1900000.0</v>
      </c>
      <c r="AR74" s="30" t="s">
        <v>201</v>
      </c>
      <c r="AS74" s="31" t="s">
        <v>123</v>
      </c>
      <c r="AT74" s="31" t="s">
        <v>123</v>
      </c>
      <c r="AU74" s="43" t="s">
        <v>123</v>
      </c>
      <c r="AV74" s="32" t="s">
        <v>123</v>
      </c>
      <c r="AW74" s="32" t="s">
        <v>123</v>
      </c>
    </row>
    <row r="75">
      <c r="A75" s="33">
        <v>74.0</v>
      </c>
      <c r="B75" s="34" t="s">
        <v>221</v>
      </c>
      <c r="C75" s="35" t="s">
        <v>358</v>
      </c>
      <c r="D75" s="14" t="s">
        <v>168</v>
      </c>
      <c r="E75" s="17">
        <v>2.0</v>
      </c>
      <c r="F75" s="18">
        <v>0.0</v>
      </c>
      <c r="G75" s="18">
        <v>35.0</v>
      </c>
      <c r="H75" s="15">
        <v>0.5</v>
      </c>
      <c r="I75" s="36">
        <v>0.119069</v>
      </c>
      <c r="J75" s="37" t="s">
        <v>129</v>
      </c>
      <c r="K75" s="45">
        <v>0.102852</v>
      </c>
      <c r="L75" s="20">
        <v>2620000.0</v>
      </c>
      <c r="M75" s="20">
        <v>2840.0</v>
      </c>
      <c r="N75" s="21">
        <v>0.1083969465648855</v>
      </c>
      <c r="O75" s="62">
        <v>0.2072992700729927</v>
      </c>
      <c r="P75" s="20">
        <v>191.67985617031184</v>
      </c>
      <c r="Q75" s="23">
        <v>0.1761</v>
      </c>
      <c r="R75" s="20">
        <v>3550.0</v>
      </c>
      <c r="S75" s="20">
        <v>2.2004048072966095E7</v>
      </c>
      <c r="T75" s="19" t="s">
        <v>150</v>
      </c>
      <c r="U75" s="24" t="s">
        <v>123</v>
      </c>
      <c r="V75" s="24" t="s">
        <v>123</v>
      </c>
      <c r="W75" s="24" t="s">
        <v>123</v>
      </c>
      <c r="X75" s="14">
        <v>120.0</v>
      </c>
      <c r="Y75" s="2" t="s">
        <v>223</v>
      </c>
      <c r="Z75" s="27">
        <v>0.8</v>
      </c>
      <c r="AA75" s="57">
        <v>798806.062817</v>
      </c>
      <c r="AB75" s="57">
        <v>5.01153945913</v>
      </c>
      <c r="AC75" s="57">
        <v>821.480548702</v>
      </c>
      <c r="AD75" s="57">
        <v>128404.35363469999</v>
      </c>
      <c r="AE75" s="88">
        <v>0.03006699721</v>
      </c>
      <c r="AF75" s="59">
        <v>30066.99721</v>
      </c>
      <c r="AG75" s="51">
        <v>1.0</v>
      </c>
      <c r="AH75" s="57">
        <v>981054.64659</v>
      </c>
      <c r="AI75" s="57">
        <v>0.167894537096</v>
      </c>
      <c r="AJ75" s="57">
        <v>1107.438022129</v>
      </c>
      <c r="AK75" s="57">
        <v>288587.646124397</v>
      </c>
      <c r="AL75" s="29">
        <v>13700.0</v>
      </c>
      <c r="AM75" s="57">
        <v>13668.6246137</v>
      </c>
      <c r="AN75" s="57">
        <v>0.0</v>
      </c>
      <c r="AO75" s="57">
        <v>43.1677568729</v>
      </c>
      <c r="AP75" s="57">
        <v>6274.998715149791</v>
      </c>
      <c r="AQ75" s="29" t="s">
        <v>123</v>
      </c>
      <c r="AR75" s="30" t="s">
        <v>123</v>
      </c>
      <c r="AS75" s="31" t="s">
        <v>218</v>
      </c>
      <c r="AT75" s="31" t="s">
        <v>224</v>
      </c>
      <c r="AU75" s="43" t="s">
        <v>123</v>
      </c>
      <c r="AV75" s="32" t="s">
        <v>123</v>
      </c>
      <c r="AW75" s="32" t="s">
        <v>220</v>
      </c>
    </row>
    <row r="76">
      <c r="A76" s="33">
        <v>75.0</v>
      </c>
      <c r="B76" s="34" t="s">
        <v>250</v>
      </c>
      <c r="C76" s="35" t="s">
        <v>359</v>
      </c>
      <c r="D76" s="14" t="s">
        <v>128</v>
      </c>
      <c r="E76" s="17">
        <v>2.0</v>
      </c>
      <c r="F76" s="18" t="s">
        <v>123</v>
      </c>
      <c r="G76" s="18" t="s">
        <v>123</v>
      </c>
      <c r="H76" s="15">
        <v>1.3</v>
      </c>
      <c r="I76" s="36">
        <v>0.375972</v>
      </c>
      <c r="J76" s="37" t="s">
        <v>129</v>
      </c>
      <c r="K76" s="45">
        <v>0.171058</v>
      </c>
      <c r="L76" s="20">
        <v>1060000.0</v>
      </c>
      <c r="M76" s="20">
        <v>14000.0</v>
      </c>
      <c r="N76" s="62">
        <v>1.3207547169811322</v>
      </c>
      <c r="O76" s="20">
        <v>0.11023622047244094</v>
      </c>
      <c r="P76" s="20">
        <v>8.318678205649364</v>
      </c>
      <c r="Q76" s="23">
        <v>0.0929</v>
      </c>
      <c r="R76" s="20">
        <v>23333.333333333336</v>
      </c>
      <c r="S76" s="20">
        <v>2819358.888427862</v>
      </c>
      <c r="T76" s="19" t="s">
        <v>125</v>
      </c>
      <c r="U76" s="25" t="s">
        <v>123</v>
      </c>
      <c r="V76" s="24" t="s">
        <v>123</v>
      </c>
      <c r="W76" s="24" t="s">
        <v>123</v>
      </c>
      <c r="X76" s="14">
        <v>4.0</v>
      </c>
      <c r="Y76" s="26">
        <v>43375.0</v>
      </c>
      <c r="Z76" s="27">
        <v>0.6</v>
      </c>
      <c r="AA76" s="57">
        <v>561372.000111</v>
      </c>
      <c r="AB76" s="57">
        <v>3239.21905251</v>
      </c>
      <c r="AC76" s="57">
        <v>14528.406835640002</v>
      </c>
      <c r="AD76" s="92">
        <v>386715.77695582405</v>
      </c>
      <c r="AE76" s="58">
        <v>1.660558775</v>
      </c>
      <c r="AF76" s="59">
        <v>1660558.775</v>
      </c>
      <c r="AG76" s="51">
        <v>8.3</v>
      </c>
      <c r="AH76" s="29">
        <v>8327140.0</v>
      </c>
      <c r="AI76" s="29">
        <v>17379.0</v>
      </c>
      <c r="AJ76" s="29">
        <v>84781.0</v>
      </c>
      <c r="AK76" s="29">
        <v>4652170.0</v>
      </c>
      <c r="AL76" s="29">
        <v>127000.0</v>
      </c>
      <c r="AM76" s="57">
        <v>127424.089957</v>
      </c>
      <c r="AN76" s="57">
        <v>369.818807711</v>
      </c>
      <c r="AO76" s="57">
        <v>1618.0647280409999</v>
      </c>
      <c r="AP76" s="29">
        <v>66043.0</v>
      </c>
      <c r="AQ76" s="29" t="s">
        <v>123</v>
      </c>
      <c r="AR76" s="30" t="s">
        <v>123</v>
      </c>
      <c r="AS76" s="31" t="s">
        <v>252</v>
      </c>
      <c r="AT76" s="31" t="s">
        <v>253</v>
      </c>
      <c r="AU76" s="32" t="s">
        <v>254</v>
      </c>
      <c r="AV76" s="32" t="s">
        <v>255</v>
      </c>
      <c r="AW76" s="52" t="s">
        <v>123</v>
      </c>
    </row>
    <row r="77">
      <c r="A77" s="33">
        <v>76.0</v>
      </c>
      <c r="B77" s="34" t="s">
        <v>360</v>
      </c>
      <c r="C77" s="35" t="s">
        <v>216</v>
      </c>
      <c r="D77" s="14" t="s">
        <v>168</v>
      </c>
      <c r="E77" s="17">
        <v>2.0</v>
      </c>
      <c r="F77" s="18" t="s">
        <v>123</v>
      </c>
      <c r="G77" s="18" t="s">
        <v>123</v>
      </c>
      <c r="H77" s="15">
        <v>1.4</v>
      </c>
      <c r="I77" s="36">
        <v>0.48257</v>
      </c>
      <c r="J77" s="37" t="s">
        <v>129</v>
      </c>
      <c r="K77" s="45">
        <v>0.392497</v>
      </c>
      <c r="L77" s="20">
        <v>3600000.0</v>
      </c>
      <c r="M77" s="20">
        <v>41500.0</v>
      </c>
      <c r="N77" s="62">
        <v>1.1527777777777777</v>
      </c>
      <c r="O77" s="20">
        <v>18.043478260869566</v>
      </c>
      <c r="P77" s="20">
        <v>1574.9917226762825</v>
      </c>
      <c r="Q77" s="23">
        <v>0.0325</v>
      </c>
      <c r="R77" s="20">
        <v>8300000.0</v>
      </c>
      <c r="S77" s="20">
        <v>7460057.608222641</v>
      </c>
      <c r="T77" s="19" t="s">
        <v>150</v>
      </c>
      <c r="U77" s="24">
        <v>400.0</v>
      </c>
      <c r="V77" s="31">
        <v>1000.0</v>
      </c>
      <c r="W77" s="25" t="s">
        <v>130</v>
      </c>
      <c r="X77" s="14">
        <v>12.0</v>
      </c>
      <c r="Y77" s="14" t="s">
        <v>316</v>
      </c>
      <c r="Z77" s="71">
        <v>0.005</v>
      </c>
      <c r="AA77" s="57">
        <v>4966.23655089</v>
      </c>
      <c r="AB77" s="57">
        <v>0.0</v>
      </c>
      <c r="AC77" s="57">
        <v>0.0</v>
      </c>
      <c r="AD77" s="57">
        <v>4966.23655089</v>
      </c>
      <c r="AE77" s="98">
        <v>0.007066031061</v>
      </c>
      <c r="AF77" s="59">
        <v>7066.031061</v>
      </c>
      <c r="AG77" s="51">
        <v>0.1</v>
      </c>
      <c r="AH77" s="57">
        <v>128442.158357</v>
      </c>
      <c r="AI77" s="57">
        <v>0.0</v>
      </c>
      <c r="AJ77" s="57">
        <v>0.0</v>
      </c>
      <c r="AK77" s="57">
        <v>128442.158357</v>
      </c>
      <c r="AL77" s="29">
        <v>2300.0</v>
      </c>
      <c r="AM77" s="57">
        <v>2285.72629822</v>
      </c>
      <c r="AN77" s="57">
        <v>0.0</v>
      </c>
      <c r="AO77" s="57">
        <v>0.0</v>
      </c>
      <c r="AP77" s="57">
        <v>2285.72629822</v>
      </c>
      <c r="AQ77" s="29" t="s">
        <v>123</v>
      </c>
      <c r="AR77" s="30" t="s">
        <v>123</v>
      </c>
      <c r="AS77" s="31" t="s">
        <v>317</v>
      </c>
      <c r="AT77" s="31" t="s">
        <v>318</v>
      </c>
      <c r="AU77" s="43" t="s">
        <v>123</v>
      </c>
      <c r="AV77" s="32" t="s">
        <v>123</v>
      </c>
      <c r="AW77" s="32" t="s">
        <v>123</v>
      </c>
    </row>
    <row r="78">
      <c r="A78" s="33">
        <v>77.0</v>
      </c>
      <c r="B78" s="34" t="s">
        <v>126</v>
      </c>
      <c r="C78" s="35" t="s">
        <v>361</v>
      </c>
      <c r="D78" s="14" t="s">
        <v>128</v>
      </c>
      <c r="E78" s="17">
        <v>3.0</v>
      </c>
      <c r="F78" s="18" t="s">
        <v>123</v>
      </c>
      <c r="G78" s="18" t="s">
        <v>123</v>
      </c>
      <c r="H78" s="15">
        <v>0.0</v>
      </c>
      <c r="I78" s="36">
        <v>0.01</v>
      </c>
      <c r="J78" s="37" t="s">
        <v>124</v>
      </c>
      <c r="K78" s="24" t="s">
        <v>123</v>
      </c>
      <c r="L78" s="20">
        <v>1.07E7</v>
      </c>
      <c r="M78" s="20">
        <v>25600.0</v>
      </c>
      <c r="N78" s="21">
        <v>0.23925233644859814</v>
      </c>
      <c r="O78" s="22" t="s">
        <v>123</v>
      </c>
      <c r="P78" s="22" t="s">
        <v>123</v>
      </c>
      <c r="Q78" s="23">
        <v>0.0</v>
      </c>
      <c r="R78" s="20" t="s">
        <v>123</v>
      </c>
      <c r="S78" s="20">
        <v>1.07E9</v>
      </c>
      <c r="T78" s="19" t="s">
        <v>125</v>
      </c>
      <c r="U78" s="31">
        <v>10.0</v>
      </c>
      <c r="V78" s="31">
        <v>10.0</v>
      </c>
      <c r="W78" s="25" t="s">
        <v>130</v>
      </c>
      <c r="X78" s="22">
        <v>3.5</v>
      </c>
      <c r="Y78" s="39">
        <v>43285.0</v>
      </c>
      <c r="Z78" s="17" t="s">
        <v>123</v>
      </c>
      <c r="AA78" s="17" t="s">
        <v>123</v>
      </c>
      <c r="AB78" s="17" t="s">
        <v>123</v>
      </c>
      <c r="AC78" s="17" t="s">
        <v>123</v>
      </c>
      <c r="AD78" s="17" t="s">
        <v>123</v>
      </c>
      <c r="AE78" s="28" t="s">
        <v>123</v>
      </c>
      <c r="AF78" s="28" t="s">
        <v>123</v>
      </c>
      <c r="AG78" s="17" t="s">
        <v>123</v>
      </c>
      <c r="AH78" s="17" t="s">
        <v>123</v>
      </c>
      <c r="AI78" s="17" t="s">
        <v>123</v>
      </c>
      <c r="AJ78" s="17" t="s">
        <v>123</v>
      </c>
      <c r="AK78" s="17" t="s">
        <v>123</v>
      </c>
      <c r="AL78" s="17" t="s">
        <v>123</v>
      </c>
      <c r="AM78" s="17" t="s">
        <v>123</v>
      </c>
      <c r="AN78" s="17">
        <v>0.0</v>
      </c>
      <c r="AO78" s="17" t="s">
        <v>123</v>
      </c>
      <c r="AP78" s="17" t="s">
        <v>123</v>
      </c>
      <c r="AQ78" s="17" t="s">
        <v>123</v>
      </c>
      <c r="AR78" s="40" t="s">
        <v>123</v>
      </c>
      <c r="AS78" s="31" t="s">
        <v>123</v>
      </c>
      <c r="AT78" s="31" t="s">
        <v>123</v>
      </c>
      <c r="AU78" s="32" t="s">
        <v>131</v>
      </c>
      <c r="AV78" s="32" t="s">
        <v>123</v>
      </c>
      <c r="AW78" s="52" t="s">
        <v>123</v>
      </c>
    </row>
    <row r="79">
      <c r="A79" s="1">
        <v>78.0</v>
      </c>
      <c r="B79" s="34" t="s">
        <v>362</v>
      </c>
      <c r="C79" s="89" t="s">
        <v>199</v>
      </c>
      <c r="D79" s="14" t="s">
        <v>128</v>
      </c>
      <c r="E79" s="17">
        <v>2.0</v>
      </c>
      <c r="F79" s="18">
        <v>200.0</v>
      </c>
      <c r="G79" s="18">
        <v>200.0</v>
      </c>
      <c r="H79" s="15">
        <v>4.0</v>
      </c>
      <c r="I79" s="36">
        <v>0.01</v>
      </c>
      <c r="J79" s="19" t="s">
        <v>124</v>
      </c>
      <c r="K79" s="14" t="s">
        <v>123</v>
      </c>
      <c r="L79" s="20">
        <v>2290000.0</v>
      </c>
      <c r="M79" s="20">
        <v>5210.0</v>
      </c>
      <c r="N79" s="21">
        <v>0.22751091703056767</v>
      </c>
      <c r="O79" s="22" t="s">
        <v>123</v>
      </c>
      <c r="P79" s="22" t="s">
        <v>123</v>
      </c>
      <c r="Q79" s="23">
        <v>0.7678</v>
      </c>
      <c r="R79" s="20">
        <v>10420.0</v>
      </c>
      <c r="S79" s="20">
        <v>2.29E8</v>
      </c>
      <c r="T79" s="19" t="s">
        <v>160</v>
      </c>
      <c r="U79" s="24">
        <v>100.0</v>
      </c>
      <c r="V79" s="24">
        <v>100.0</v>
      </c>
      <c r="W79" s="25" t="s">
        <v>130</v>
      </c>
      <c r="X79" s="14">
        <v>2.0</v>
      </c>
      <c r="Y79" s="26">
        <v>43160.0</v>
      </c>
      <c r="Z79" s="27">
        <v>0.5</v>
      </c>
      <c r="AA79" s="17">
        <v>500000.0</v>
      </c>
      <c r="AB79" s="17" t="s">
        <v>123</v>
      </c>
      <c r="AC79" s="17" t="s">
        <v>123</v>
      </c>
      <c r="AD79" s="17" t="s">
        <v>123</v>
      </c>
      <c r="AE79" s="28" t="s">
        <v>123</v>
      </c>
      <c r="AF79" s="28" t="s">
        <v>123</v>
      </c>
      <c r="AG79" s="17" t="s">
        <v>123</v>
      </c>
      <c r="AH79" s="17" t="s">
        <v>123</v>
      </c>
      <c r="AI79" s="17" t="s">
        <v>123</v>
      </c>
      <c r="AJ79" s="17" t="s">
        <v>123</v>
      </c>
      <c r="AK79" s="17" t="s">
        <v>123</v>
      </c>
      <c r="AL79" s="17" t="s">
        <v>123</v>
      </c>
      <c r="AM79" s="17" t="s">
        <v>123</v>
      </c>
      <c r="AN79" s="17">
        <v>3.0</v>
      </c>
      <c r="AO79" s="17" t="s">
        <v>123</v>
      </c>
      <c r="AP79" s="17" t="s">
        <v>123</v>
      </c>
      <c r="AQ79" s="29" t="s">
        <v>123</v>
      </c>
      <c r="AR79" s="30" t="s">
        <v>123</v>
      </c>
      <c r="AS79" s="31" t="s">
        <v>123</v>
      </c>
      <c r="AT79" s="31" t="s">
        <v>123</v>
      </c>
      <c r="AU79" s="32" t="s">
        <v>305</v>
      </c>
      <c r="AV79" s="32" t="s">
        <v>123</v>
      </c>
      <c r="AW79" s="32" t="s">
        <v>306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9"/>
    <col customWidth="1" min="2" max="2" width="34.57"/>
    <col customWidth="1" min="3" max="3" width="15.57"/>
    <col customWidth="1" min="4" max="6" width="14.86"/>
    <col customWidth="1" min="7" max="7" width="80.29"/>
    <col customWidth="1" min="8" max="11" width="11.43"/>
  </cols>
  <sheetData>
    <row r="1">
      <c r="A1" s="155" t="s">
        <v>23</v>
      </c>
      <c r="B1" s="155" t="s">
        <v>24</v>
      </c>
      <c r="C1" s="156" t="s">
        <v>25</v>
      </c>
      <c r="D1" s="158" t="s">
        <v>679</v>
      </c>
      <c r="E1" s="124" t="s">
        <v>680</v>
      </c>
      <c r="F1" s="124" t="s">
        <v>681</v>
      </c>
      <c r="G1" s="172" t="s">
        <v>682</v>
      </c>
      <c r="H1" s="172" t="s">
        <v>683</v>
      </c>
      <c r="I1" s="172" t="s">
        <v>684</v>
      </c>
      <c r="J1" s="172" t="s">
        <v>685</v>
      </c>
      <c r="K1" s="172" t="s">
        <v>686</v>
      </c>
    </row>
    <row r="2">
      <c r="A2" s="33">
        <v>1.0</v>
      </c>
      <c r="B2" s="34" t="s">
        <v>126</v>
      </c>
      <c r="C2" s="35" t="s">
        <v>127</v>
      </c>
      <c r="D2" s="15">
        <v>0.0</v>
      </c>
      <c r="E2" s="18"/>
      <c r="F2" s="18"/>
      <c r="G2" s="173"/>
      <c r="H2" s="153" t="s">
        <v>687</v>
      </c>
      <c r="I2" s="174"/>
      <c r="J2" s="174"/>
      <c r="K2" s="174"/>
    </row>
    <row r="3">
      <c r="A3" s="33">
        <v>2.0</v>
      </c>
      <c r="B3" s="34" t="s">
        <v>126</v>
      </c>
      <c r="C3" s="35" t="s">
        <v>132</v>
      </c>
      <c r="D3" s="15">
        <v>0.0</v>
      </c>
      <c r="E3" s="18"/>
      <c r="F3" s="18"/>
      <c r="G3" s="173"/>
      <c r="H3" s="153" t="s">
        <v>687</v>
      </c>
      <c r="I3" s="174"/>
      <c r="J3" s="174"/>
      <c r="K3" s="174"/>
    </row>
    <row r="4">
      <c r="A4" s="33">
        <v>3.0</v>
      </c>
      <c r="B4" s="34" t="s">
        <v>126</v>
      </c>
      <c r="C4" s="35" t="s">
        <v>135</v>
      </c>
      <c r="D4" s="15">
        <v>0.0</v>
      </c>
      <c r="E4" s="18"/>
      <c r="F4" s="18"/>
      <c r="G4" s="173"/>
      <c r="H4" s="153" t="s">
        <v>687</v>
      </c>
      <c r="I4" s="174"/>
      <c r="J4" s="174"/>
      <c r="K4" s="174"/>
    </row>
    <row r="5">
      <c r="A5" s="33">
        <v>4.0</v>
      </c>
      <c r="B5" s="34" t="s">
        <v>137</v>
      </c>
      <c r="C5" s="44"/>
      <c r="D5" s="15" t="s">
        <v>123</v>
      </c>
      <c r="E5" s="18"/>
      <c r="F5" s="18"/>
      <c r="G5" s="175"/>
      <c r="H5" s="175"/>
      <c r="I5" s="175"/>
      <c r="J5" s="175"/>
      <c r="K5" s="175"/>
    </row>
    <row r="6">
      <c r="A6" s="33">
        <v>5.0</v>
      </c>
      <c r="B6" s="34" t="s">
        <v>142</v>
      </c>
      <c r="C6" s="47"/>
      <c r="D6" s="15">
        <v>0.0</v>
      </c>
      <c r="E6" s="18"/>
      <c r="F6" s="18"/>
      <c r="G6" s="48"/>
      <c r="H6" s="153" t="s">
        <v>687</v>
      </c>
      <c r="I6" s="48"/>
      <c r="J6" s="48"/>
      <c r="K6" s="48"/>
    </row>
    <row r="7">
      <c r="A7" s="33">
        <v>6.0</v>
      </c>
      <c r="B7" s="34" t="s">
        <v>145</v>
      </c>
      <c r="C7" s="35" t="s">
        <v>146</v>
      </c>
      <c r="D7" s="15">
        <v>8.5</v>
      </c>
      <c r="E7" s="18">
        <v>0.0</v>
      </c>
      <c r="F7" s="18">
        <v>16.9</v>
      </c>
      <c r="G7" s="48"/>
      <c r="H7" s="153" t="s">
        <v>687</v>
      </c>
      <c r="I7" s="48"/>
      <c r="J7" s="48"/>
      <c r="K7" s="48"/>
    </row>
    <row r="8">
      <c r="A8" s="33">
        <v>7.0</v>
      </c>
      <c r="B8" s="34" t="s">
        <v>148</v>
      </c>
      <c r="C8" s="44"/>
      <c r="D8" s="15">
        <v>1.7</v>
      </c>
      <c r="E8" s="176">
        <v>0.0</v>
      </c>
      <c r="F8" s="176">
        <v>3.3</v>
      </c>
      <c r="G8" s="174"/>
      <c r="H8" s="153" t="s">
        <v>687</v>
      </c>
      <c r="I8" s="174"/>
      <c r="J8" s="174"/>
      <c r="K8" s="174"/>
    </row>
    <row r="9">
      <c r="A9" s="33">
        <v>8.0</v>
      </c>
      <c r="B9" s="34" t="s">
        <v>153</v>
      </c>
      <c r="C9" s="60"/>
      <c r="D9" s="15">
        <v>9.5</v>
      </c>
      <c r="E9" s="18">
        <v>0.0</v>
      </c>
      <c r="F9" s="18">
        <v>19.0</v>
      </c>
      <c r="G9" s="37" t="s">
        <v>688</v>
      </c>
      <c r="H9" s="153" t="s">
        <v>687</v>
      </c>
      <c r="I9" s="153" t="s">
        <v>689</v>
      </c>
      <c r="J9" s="48"/>
      <c r="K9" s="48"/>
    </row>
    <row r="10">
      <c r="A10" s="33">
        <v>9.0</v>
      </c>
      <c r="B10" s="64" t="s">
        <v>155</v>
      </c>
      <c r="C10" s="65"/>
      <c r="D10" s="15">
        <v>2.0</v>
      </c>
      <c r="E10" s="18">
        <v>0.0</v>
      </c>
      <c r="F10" s="18">
        <v>4.0</v>
      </c>
      <c r="G10" s="175"/>
      <c r="H10" s="153" t="s">
        <v>687</v>
      </c>
      <c r="I10" s="175"/>
      <c r="J10" s="175"/>
      <c r="K10" s="175"/>
    </row>
    <row r="11">
      <c r="A11" s="33">
        <v>10.0</v>
      </c>
      <c r="B11" s="34" t="s">
        <v>156</v>
      </c>
      <c r="C11" s="44"/>
      <c r="D11" s="15">
        <v>11.0</v>
      </c>
      <c r="E11" s="18">
        <v>0.0</v>
      </c>
      <c r="F11" s="18">
        <v>22.0</v>
      </c>
      <c r="G11" s="174"/>
      <c r="H11" s="153" t="s">
        <v>687</v>
      </c>
      <c r="I11" s="174"/>
      <c r="J11" s="174"/>
      <c r="K11" s="174"/>
    </row>
    <row r="12">
      <c r="A12" s="33">
        <v>11.0</v>
      </c>
      <c r="B12" s="34" t="s">
        <v>156</v>
      </c>
      <c r="C12" s="69" t="s">
        <v>158</v>
      </c>
      <c r="D12" s="15">
        <v>11.0</v>
      </c>
      <c r="E12" s="18">
        <v>0.0</v>
      </c>
      <c r="F12" s="18">
        <v>22.0</v>
      </c>
      <c r="G12" s="174"/>
      <c r="H12" s="153" t="s">
        <v>687</v>
      </c>
      <c r="I12" s="174"/>
      <c r="J12" s="174"/>
      <c r="K12" s="174"/>
    </row>
    <row r="13">
      <c r="A13" s="33">
        <v>12.0</v>
      </c>
      <c r="B13" s="34" t="s">
        <v>159</v>
      </c>
      <c r="C13" s="60"/>
      <c r="D13" s="15">
        <v>2.5</v>
      </c>
      <c r="E13" s="176">
        <v>0.0</v>
      </c>
      <c r="F13" s="176">
        <v>5.0</v>
      </c>
      <c r="G13" s="48"/>
      <c r="H13" s="153" t="s">
        <v>687</v>
      </c>
      <c r="I13" s="48"/>
      <c r="J13" s="48"/>
      <c r="K13" s="48"/>
    </row>
    <row r="14">
      <c r="A14" s="33">
        <v>13.0</v>
      </c>
      <c r="B14" s="34" t="s">
        <v>163</v>
      </c>
      <c r="C14" s="44"/>
      <c r="D14" s="15" t="s">
        <v>123</v>
      </c>
      <c r="E14" s="18"/>
      <c r="F14" s="18"/>
      <c r="G14" s="37" t="s">
        <v>690</v>
      </c>
      <c r="H14" s="153" t="s">
        <v>691</v>
      </c>
      <c r="I14" s="174"/>
      <c r="J14" s="174"/>
      <c r="K14" s="174"/>
    </row>
    <row r="15">
      <c r="A15" s="33">
        <v>14.0</v>
      </c>
      <c r="B15" s="75" t="s">
        <v>164</v>
      </c>
      <c r="C15" s="47"/>
      <c r="D15" s="15">
        <v>1.9</v>
      </c>
      <c r="E15" s="18">
        <v>1.0</v>
      </c>
      <c r="F15" s="18">
        <v>2.7</v>
      </c>
      <c r="G15" s="173"/>
      <c r="H15" s="153" t="s">
        <v>687</v>
      </c>
      <c r="I15" s="174"/>
      <c r="J15" s="174"/>
      <c r="K15" s="174"/>
    </row>
    <row r="16">
      <c r="A16" s="33">
        <v>15.0</v>
      </c>
      <c r="B16" s="34" t="s">
        <v>166</v>
      </c>
      <c r="C16" s="35" t="s">
        <v>167</v>
      </c>
      <c r="D16" s="15">
        <v>0.8</v>
      </c>
      <c r="E16" s="18">
        <v>0.0</v>
      </c>
      <c r="F16" s="18">
        <v>1.67</v>
      </c>
      <c r="G16" s="177" t="s">
        <v>692</v>
      </c>
      <c r="H16" s="153" t="s">
        <v>687</v>
      </c>
      <c r="I16" s="153" t="s">
        <v>693</v>
      </c>
      <c r="J16" s="153" t="s">
        <v>694</v>
      </c>
      <c r="K16" s="37"/>
    </row>
    <row r="17">
      <c r="A17" s="33">
        <v>16.0</v>
      </c>
      <c r="B17" s="34" t="s">
        <v>166</v>
      </c>
      <c r="C17" s="35" t="s">
        <v>172</v>
      </c>
      <c r="D17" s="15">
        <v>0.8</v>
      </c>
      <c r="E17" s="18">
        <v>0.0</v>
      </c>
      <c r="F17" s="18">
        <v>1.67</v>
      </c>
      <c r="G17" s="177" t="s">
        <v>692</v>
      </c>
      <c r="H17" s="153" t="s">
        <v>687</v>
      </c>
      <c r="I17" s="153" t="s">
        <v>693</v>
      </c>
      <c r="J17" s="153" t="s">
        <v>694</v>
      </c>
      <c r="K17" s="37"/>
    </row>
    <row r="18">
      <c r="A18" s="33">
        <v>17.0</v>
      </c>
      <c r="B18" s="64" t="s">
        <v>175</v>
      </c>
      <c r="C18" s="47"/>
      <c r="D18" s="15">
        <v>10.2</v>
      </c>
      <c r="E18" s="18">
        <v>0.3</v>
      </c>
      <c r="F18" s="18">
        <v>20.0</v>
      </c>
      <c r="G18" s="37" t="s">
        <v>695</v>
      </c>
      <c r="H18" s="153" t="s">
        <v>696</v>
      </c>
      <c r="I18" s="37"/>
      <c r="J18" s="37"/>
      <c r="K18" s="37"/>
    </row>
    <row r="19">
      <c r="A19" s="33">
        <v>18.0</v>
      </c>
      <c r="B19" s="34" t="s">
        <v>182</v>
      </c>
      <c r="C19" s="47"/>
      <c r="D19" s="15">
        <v>4.0</v>
      </c>
      <c r="E19" s="18">
        <v>2.5</v>
      </c>
      <c r="F19" s="18">
        <v>5.48</v>
      </c>
      <c r="G19" s="175" t="s">
        <v>697</v>
      </c>
      <c r="H19" s="178" t="s">
        <v>698</v>
      </c>
      <c r="I19" s="175"/>
      <c r="J19" s="175"/>
      <c r="K19" s="175"/>
    </row>
    <row r="20">
      <c r="A20" s="33">
        <v>19.0</v>
      </c>
      <c r="B20" s="34" t="s">
        <v>185</v>
      </c>
      <c r="C20" s="47"/>
      <c r="D20" s="15">
        <v>2.1</v>
      </c>
      <c r="E20" s="18">
        <v>0.0</v>
      </c>
      <c r="F20" s="18">
        <v>4.2</v>
      </c>
      <c r="G20" s="179" t="s">
        <v>699</v>
      </c>
      <c r="H20" s="153" t="s">
        <v>687</v>
      </c>
      <c r="I20" s="37"/>
      <c r="J20" s="37"/>
      <c r="K20" s="37"/>
    </row>
    <row r="21">
      <c r="A21" s="33">
        <v>20.0</v>
      </c>
      <c r="B21" s="12" t="s">
        <v>188</v>
      </c>
      <c r="C21" s="47"/>
      <c r="D21" s="15">
        <v>1.9</v>
      </c>
      <c r="E21" s="18">
        <v>0.0</v>
      </c>
      <c r="F21" s="18">
        <v>3.7</v>
      </c>
      <c r="G21" s="37" t="s">
        <v>700</v>
      </c>
      <c r="H21" s="153" t="s">
        <v>687</v>
      </c>
      <c r="I21" s="153" t="s">
        <v>701</v>
      </c>
      <c r="J21" s="174"/>
      <c r="K21" s="174"/>
    </row>
    <row r="22">
      <c r="A22" s="33">
        <v>21.0</v>
      </c>
      <c r="B22" s="34" t="s">
        <v>190</v>
      </c>
      <c r="C22" s="69" t="s">
        <v>191</v>
      </c>
      <c r="D22" s="15">
        <v>2.0</v>
      </c>
      <c r="E22" s="18">
        <v>0.0</v>
      </c>
      <c r="F22" s="18">
        <v>4.0</v>
      </c>
      <c r="G22" s="37" t="s">
        <v>702</v>
      </c>
      <c r="H22" s="153" t="s">
        <v>687</v>
      </c>
      <c r="I22" s="153" t="s">
        <v>703</v>
      </c>
      <c r="J22" s="174"/>
      <c r="K22" s="174"/>
    </row>
    <row r="23">
      <c r="A23" s="33">
        <v>22.0</v>
      </c>
      <c r="B23" s="34" t="s">
        <v>195</v>
      </c>
      <c r="C23" s="60"/>
      <c r="D23" s="15">
        <v>5.0</v>
      </c>
      <c r="E23" s="18">
        <v>0.0</v>
      </c>
      <c r="F23" s="18">
        <v>10.0</v>
      </c>
      <c r="G23" s="48"/>
      <c r="H23" s="153" t="s">
        <v>687</v>
      </c>
      <c r="I23" s="48"/>
      <c r="J23" s="48"/>
      <c r="K23" s="48"/>
    </row>
    <row r="24">
      <c r="A24" s="33">
        <v>23.0</v>
      </c>
      <c r="B24" s="34" t="s">
        <v>198</v>
      </c>
      <c r="C24" s="35" t="s">
        <v>199</v>
      </c>
      <c r="D24" s="15">
        <v>6.0</v>
      </c>
      <c r="E24" s="18">
        <v>0.0</v>
      </c>
      <c r="F24" s="18">
        <v>12.0</v>
      </c>
      <c r="G24" s="48"/>
      <c r="H24" s="153" t="s">
        <v>687</v>
      </c>
      <c r="I24" s="48"/>
      <c r="J24" s="48"/>
      <c r="K24" s="48"/>
    </row>
    <row r="25">
      <c r="A25" s="33">
        <v>24.0</v>
      </c>
      <c r="B25" s="34" t="s">
        <v>202</v>
      </c>
      <c r="C25" s="35" t="s">
        <v>203</v>
      </c>
      <c r="D25" s="15">
        <v>6.0</v>
      </c>
      <c r="E25" s="18">
        <v>0.0</v>
      </c>
      <c r="F25" s="18">
        <v>12.0</v>
      </c>
      <c r="G25" s="174"/>
      <c r="H25" s="153" t="s">
        <v>687</v>
      </c>
      <c r="I25" s="174"/>
      <c r="J25" s="174"/>
      <c r="K25" s="174"/>
    </row>
    <row r="26">
      <c r="A26" s="33">
        <v>25.0</v>
      </c>
      <c r="B26" s="34" t="s">
        <v>204</v>
      </c>
      <c r="C26" s="47"/>
      <c r="D26" s="15">
        <v>1.2</v>
      </c>
      <c r="E26" s="18">
        <v>0.0</v>
      </c>
      <c r="F26" s="18">
        <v>2.4</v>
      </c>
      <c r="G26" s="174"/>
      <c r="H26" s="153" t="s">
        <v>687</v>
      </c>
      <c r="I26" s="174"/>
      <c r="J26" s="174"/>
      <c r="K26" s="174"/>
    </row>
    <row r="27">
      <c r="A27" s="33">
        <v>26.0</v>
      </c>
      <c r="B27" s="34" t="s">
        <v>209</v>
      </c>
      <c r="C27" s="47"/>
      <c r="D27" s="15">
        <v>1.0</v>
      </c>
      <c r="E27" s="176">
        <v>0.0</v>
      </c>
      <c r="F27" s="176">
        <v>2.0</v>
      </c>
      <c r="G27" s="48"/>
      <c r="H27" s="153" t="s">
        <v>687</v>
      </c>
      <c r="I27" s="48"/>
      <c r="J27" s="48"/>
      <c r="K27" s="48"/>
    </row>
    <row r="28">
      <c r="A28" s="33">
        <v>27.0</v>
      </c>
      <c r="B28" s="34" t="s">
        <v>211</v>
      </c>
      <c r="C28" s="47"/>
      <c r="D28" s="15">
        <v>2.2</v>
      </c>
      <c r="E28" s="18">
        <v>0.0</v>
      </c>
      <c r="F28" s="18">
        <v>4.3</v>
      </c>
      <c r="G28" s="37" t="s">
        <v>704</v>
      </c>
      <c r="H28" s="153" t="s">
        <v>687</v>
      </c>
      <c r="I28" s="48"/>
      <c r="J28" s="48"/>
      <c r="K28" s="48"/>
    </row>
    <row r="29">
      <c r="A29" s="33">
        <v>28.0</v>
      </c>
      <c r="B29" s="34" t="s">
        <v>213</v>
      </c>
      <c r="C29" s="47"/>
      <c r="D29" s="15">
        <v>1.5</v>
      </c>
      <c r="E29" s="18">
        <v>1.4</v>
      </c>
      <c r="F29" s="18">
        <v>1.6</v>
      </c>
      <c r="G29" s="48"/>
      <c r="H29" s="153" t="s">
        <v>705</v>
      </c>
      <c r="I29" s="48"/>
      <c r="J29" s="48"/>
      <c r="K29" s="48"/>
    </row>
    <row r="30">
      <c r="A30" s="33">
        <v>29.0</v>
      </c>
      <c r="B30" s="34" t="s">
        <v>215</v>
      </c>
      <c r="C30" s="35" t="s">
        <v>216</v>
      </c>
      <c r="D30" s="15">
        <v>0.7</v>
      </c>
      <c r="E30" s="18">
        <v>0.0</v>
      </c>
      <c r="F30" s="18">
        <v>1.4</v>
      </c>
      <c r="G30" s="37" t="s">
        <v>706</v>
      </c>
      <c r="H30" s="153" t="s">
        <v>687</v>
      </c>
      <c r="I30" s="153" t="s">
        <v>707</v>
      </c>
      <c r="J30" s="153" t="s">
        <v>708</v>
      </c>
      <c r="K30" s="37"/>
    </row>
    <row r="31">
      <c r="A31" s="33">
        <v>30.0</v>
      </c>
      <c r="B31" s="34" t="s">
        <v>221</v>
      </c>
      <c r="C31" s="35" t="s">
        <v>222</v>
      </c>
      <c r="D31" s="15">
        <v>0.5</v>
      </c>
      <c r="E31" s="18">
        <v>0.0</v>
      </c>
      <c r="F31" s="18">
        <v>1.0</v>
      </c>
      <c r="G31" s="37" t="s">
        <v>709</v>
      </c>
      <c r="H31" s="153" t="s">
        <v>687</v>
      </c>
      <c r="I31" s="153" t="s">
        <v>707</v>
      </c>
      <c r="J31" s="153" t="s">
        <v>708</v>
      </c>
      <c r="K31" s="37"/>
    </row>
    <row r="32">
      <c r="A32" s="33">
        <v>31.0</v>
      </c>
      <c r="B32" s="34" t="s">
        <v>225</v>
      </c>
      <c r="C32" s="47"/>
      <c r="D32" s="15">
        <v>2.8</v>
      </c>
      <c r="E32" s="68"/>
      <c r="F32" s="68"/>
      <c r="G32" s="173"/>
      <c r="H32" s="153" t="s">
        <v>710</v>
      </c>
      <c r="I32" s="37"/>
      <c r="J32" s="37"/>
      <c r="K32" s="37"/>
    </row>
    <row r="33">
      <c r="A33" s="33">
        <v>32.0</v>
      </c>
      <c r="B33" s="34" t="s">
        <v>229</v>
      </c>
      <c r="C33" s="47"/>
      <c r="D33" s="15">
        <v>0.5</v>
      </c>
      <c r="E33" s="18">
        <v>0.0</v>
      </c>
      <c r="F33" s="18">
        <v>1.0</v>
      </c>
      <c r="G33" s="177" t="s">
        <v>711</v>
      </c>
      <c r="H33" s="153" t="s">
        <v>687</v>
      </c>
      <c r="I33" s="48"/>
      <c r="J33" s="48"/>
      <c r="K33" s="48"/>
    </row>
    <row r="34">
      <c r="A34" s="33">
        <v>33.0</v>
      </c>
      <c r="B34" s="34" t="s">
        <v>234</v>
      </c>
      <c r="C34" s="47"/>
      <c r="D34" s="15">
        <v>16.4</v>
      </c>
      <c r="E34" s="18">
        <v>2.7</v>
      </c>
      <c r="F34" s="18">
        <v>30.0</v>
      </c>
      <c r="G34" s="37" t="s">
        <v>712</v>
      </c>
      <c r="H34" s="153" t="s">
        <v>713</v>
      </c>
      <c r="I34" s="153" t="s">
        <v>687</v>
      </c>
      <c r="J34" s="174"/>
      <c r="K34" s="174"/>
    </row>
    <row r="35">
      <c r="A35" s="33">
        <v>34.0</v>
      </c>
      <c r="B35" s="34" t="s">
        <v>239</v>
      </c>
      <c r="C35" s="89" t="s">
        <v>240</v>
      </c>
      <c r="D35" s="90">
        <v>17.0</v>
      </c>
      <c r="E35" s="18" t="s">
        <v>714</v>
      </c>
      <c r="F35" s="18" t="s">
        <v>715</v>
      </c>
      <c r="G35" s="37" t="s">
        <v>716</v>
      </c>
      <c r="H35" s="153" t="s">
        <v>717</v>
      </c>
      <c r="I35" s="153" t="s">
        <v>718</v>
      </c>
      <c r="J35" s="153" t="s">
        <v>719</v>
      </c>
      <c r="K35" s="153" t="s">
        <v>687</v>
      </c>
    </row>
    <row r="36">
      <c r="A36" s="33">
        <v>35.0</v>
      </c>
      <c r="B36" s="34" t="s">
        <v>239</v>
      </c>
      <c r="C36" s="89" t="s">
        <v>240</v>
      </c>
      <c r="D36" s="90">
        <v>115.0</v>
      </c>
      <c r="E36" s="18" t="s">
        <v>714</v>
      </c>
      <c r="F36" s="18" t="s">
        <v>715</v>
      </c>
      <c r="G36" s="37" t="s">
        <v>720</v>
      </c>
      <c r="H36" s="153" t="s">
        <v>717</v>
      </c>
      <c r="I36" s="153" t="s">
        <v>718</v>
      </c>
      <c r="J36" s="153" t="s">
        <v>719</v>
      </c>
      <c r="K36" s="153" t="s">
        <v>687</v>
      </c>
    </row>
    <row r="37">
      <c r="A37" s="33">
        <v>36.0</v>
      </c>
      <c r="B37" s="34" t="s">
        <v>243</v>
      </c>
      <c r="C37" s="47"/>
      <c r="D37" s="15">
        <v>1.3</v>
      </c>
      <c r="E37" s="18">
        <v>1.0</v>
      </c>
      <c r="F37" s="18">
        <v>1.6</v>
      </c>
      <c r="G37" s="37" t="s">
        <v>721</v>
      </c>
      <c r="H37" s="153" t="s">
        <v>722</v>
      </c>
      <c r="I37" s="153" t="s">
        <v>687</v>
      </c>
      <c r="J37" s="174"/>
      <c r="K37" s="174"/>
    </row>
    <row r="38">
      <c r="A38" s="33">
        <v>37.0</v>
      </c>
      <c r="B38" s="34" t="s">
        <v>247</v>
      </c>
      <c r="C38" s="60"/>
      <c r="D38" s="15">
        <v>9.0</v>
      </c>
      <c r="E38" s="176">
        <v>0.0</v>
      </c>
      <c r="F38" s="176">
        <v>18.0</v>
      </c>
      <c r="G38" s="48"/>
      <c r="H38" s="153" t="s">
        <v>687</v>
      </c>
      <c r="I38" s="48"/>
      <c r="J38" s="48"/>
      <c r="K38" s="48"/>
    </row>
    <row r="39">
      <c r="A39" s="33">
        <v>38.0</v>
      </c>
      <c r="B39" s="34" t="s">
        <v>250</v>
      </c>
      <c r="C39" s="35" t="s">
        <v>251</v>
      </c>
      <c r="D39" s="15">
        <v>1.3</v>
      </c>
      <c r="E39" s="18">
        <v>0.0</v>
      </c>
      <c r="F39" s="18">
        <v>1.4</v>
      </c>
      <c r="G39" s="180" t="s">
        <v>723</v>
      </c>
      <c r="H39" s="153" t="s">
        <v>724</v>
      </c>
      <c r="I39" s="153" t="s">
        <v>687</v>
      </c>
      <c r="J39" s="174"/>
      <c r="K39" s="174"/>
    </row>
    <row r="40">
      <c r="A40" s="33">
        <v>39.0</v>
      </c>
      <c r="B40" s="34" t="s">
        <v>256</v>
      </c>
      <c r="C40" s="35" t="s">
        <v>257</v>
      </c>
      <c r="D40" s="15">
        <v>1.3</v>
      </c>
      <c r="E40" s="18">
        <v>0.0</v>
      </c>
      <c r="F40" s="18">
        <v>1.4</v>
      </c>
      <c r="G40" s="180" t="s">
        <v>723</v>
      </c>
      <c r="H40" s="153" t="s">
        <v>724</v>
      </c>
      <c r="I40" s="153" t="s">
        <v>687</v>
      </c>
      <c r="J40" s="174"/>
      <c r="K40" s="174"/>
    </row>
    <row r="41">
      <c r="A41" s="33">
        <v>40.0</v>
      </c>
      <c r="B41" s="34" t="s">
        <v>259</v>
      </c>
      <c r="C41" s="93"/>
      <c r="D41" s="15">
        <v>0.5</v>
      </c>
      <c r="E41" s="68"/>
      <c r="F41" s="68"/>
      <c r="G41" s="37" t="s">
        <v>725</v>
      </c>
      <c r="H41" s="153" t="s">
        <v>726</v>
      </c>
      <c r="I41" s="174"/>
      <c r="J41" s="174"/>
      <c r="K41" s="174"/>
    </row>
    <row r="42">
      <c r="A42" s="33">
        <v>41.0</v>
      </c>
      <c r="B42" s="34" t="s">
        <v>264</v>
      </c>
      <c r="C42" s="65"/>
      <c r="D42" s="15">
        <v>0.4</v>
      </c>
      <c r="E42" s="18">
        <v>0.0</v>
      </c>
      <c r="F42" s="18">
        <v>0.7</v>
      </c>
      <c r="G42" s="37" t="s">
        <v>727</v>
      </c>
      <c r="H42" s="153" t="s">
        <v>687</v>
      </c>
      <c r="I42" s="174"/>
      <c r="J42" s="174"/>
      <c r="K42" s="174"/>
    </row>
    <row r="43">
      <c r="A43" s="33">
        <v>42.0</v>
      </c>
      <c r="B43" s="34" t="s">
        <v>267</v>
      </c>
      <c r="C43" s="65"/>
      <c r="D43" s="15">
        <v>7.0</v>
      </c>
      <c r="E43" s="176">
        <v>0.0</v>
      </c>
      <c r="F43" s="176">
        <v>14.0</v>
      </c>
      <c r="G43" s="174"/>
      <c r="H43" s="153" t="s">
        <v>687</v>
      </c>
      <c r="I43" s="174"/>
      <c r="J43" s="174"/>
      <c r="K43" s="174"/>
    </row>
    <row r="44">
      <c r="A44" s="33">
        <v>43.0</v>
      </c>
      <c r="B44" s="34" t="s">
        <v>269</v>
      </c>
      <c r="C44" s="65"/>
      <c r="D44" s="15">
        <v>7.8</v>
      </c>
      <c r="E44" s="18">
        <v>1.64</v>
      </c>
      <c r="F44" s="18">
        <v>14.0</v>
      </c>
      <c r="G44" s="37" t="s">
        <v>728</v>
      </c>
      <c r="H44" s="153" t="s">
        <v>729</v>
      </c>
      <c r="I44" s="153" t="s">
        <v>730</v>
      </c>
      <c r="J44" s="48"/>
      <c r="K44" s="48"/>
    </row>
    <row r="45">
      <c r="A45" s="33">
        <v>44.0</v>
      </c>
      <c r="B45" s="34" t="s">
        <v>271</v>
      </c>
      <c r="C45" s="97" t="s">
        <v>272</v>
      </c>
      <c r="D45" s="15">
        <v>3.5</v>
      </c>
      <c r="E45" s="68"/>
      <c r="F45" s="68"/>
      <c r="G45" s="37" t="s">
        <v>731</v>
      </c>
      <c r="H45" s="153" t="s">
        <v>687</v>
      </c>
      <c r="I45" s="174"/>
      <c r="J45" s="174"/>
      <c r="K45" s="174"/>
    </row>
    <row r="46">
      <c r="A46" s="33">
        <v>45.0</v>
      </c>
      <c r="B46" s="34" t="s">
        <v>275</v>
      </c>
      <c r="C46" s="35" t="s">
        <v>276</v>
      </c>
      <c r="D46" s="15">
        <v>3.5</v>
      </c>
      <c r="E46" s="68"/>
      <c r="F46" s="68"/>
      <c r="G46" s="37" t="s">
        <v>731</v>
      </c>
      <c r="H46" s="153" t="s">
        <v>687</v>
      </c>
      <c r="I46" s="174"/>
      <c r="J46" s="174"/>
      <c r="K46" s="174"/>
    </row>
    <row r="47">
      <c r="A47" s="33">
        <v>46.0</v>
      </c>
      <c r="B47" s="34" t="s">
        <v>275</v>
      </c>
      <c r="C47" s="35" t="s">
        <v>277</v>
      </c>
      <c r="D47" s="15">
        <v>3.5</v>
      </c>
      <c r="E47" s="68"/>
      <c r="F47" s="68"/>
      <c r="G47" s="37" t="s">
        <v>731</v>
      </c>
      <c r="H47" s="153" t="s">
        <v>687</v>
      </c>
      <c r="I47" s="174"/>
      <c r="J47" s="174"/>
      <c r="K47" s="174"/>
    </row>
    <row r="48">
      <c r="A48" s="33">
        <v>47.0</v>
      </c>
      <c r="B48" s="64" t="s">
        <v>280</v>
      </c>
      <c r="C48" s="35" t="s">
        <v>281</v>
      </c>
      <c r="D48" s="15">
        <v>1.1</v>
      </c>
      <c r="E48" s="18">
        <v>0.0</v>
      </c>
      <c r="F48" s="18">
        <v>2.2</v>
      </c>
      <c r="G48" s="37" t="s">
        <v>732</v>
      </c>
      <c r="H48" s="153" t="s">
        <v>687</v>
      </c>
      <c r="I48" s="153" t="s">
        <v>733</v>
      </c>
      <c r="J48" s="146"/>
      <c r="K48" s="174"/>
    </row>
    <row r="49">
      <c r="A49" s="33">
        <v>48.0</v>
      </c>
      <c r="B49" s="34" t="s">
        <v>283</v>
      </c>
      <c r="C49" s="69" t="s">
        <v>284</v>
      </c>
      <c r="D49" s="15">
        <v>3.5</v>
      </c>
      <c r="E49" s="176">
        <v>0.0</v>
      </c>
      <c r="F49" s="176">
        <v>7.0</v>
      </c>
      <c r="G49" s="174"/>
      <c r="H49" s="153" t="s">
        <v>687</v>
      </c>
      <c r="I49" s="174"/>
      <c r="J49" s="174"/>
      <c r="K49" s="174"/>
    </row>
    <row r="50">
      <c r="A50" s="33">
        <v>49.0</v>
      </c>
      <c r="B50" s="34" t="s">
        <v>288</v>
      </c>
      <c r="C50" s="69" t="s">
        <v>199</v>
      </c>
      <c r="D50" s="15">
        <v>1.0</v>
      </c>
      <c r="E50" s="18">
        <v>0.0</v>
      </c>
      <c r="F50" s="18">
        <v>2.0</v>
      </c>
      <c r="G50" s="174"/>
      <c r="H50" s="153" t="s">
        <v>687</v>
      </c>
      <c r="I50" s="153" t="s">
        <v>734</v>
      </c>
      <c r="J50" s="174"/>
      <c r="K50" s="174"/>
    </row>
    <row r="51">
      <c r="A51" s="33">
        <v>50.0</v>
      </c>
      <c r="B51" s="34" t="s">
        <v>293</v>
      </c>
      <c r="C51" s="69" t="s">
        <v>203</v>
      </c>
      <c r="D51" s="15">
        <v>1.0</v>
      </c>
      <c r="E51" s="18">
        <v>0.0</v>
      </c>
      <c r="F51" s="18">
        <v>2.0</v>
      </c>
      <c r="G51" s="174"/>
      <c r="H51" s="153" t="s">
        <v>687</v>
      </c>
      <c r="I51" s="153" t="s">
        <v>734</v>
      </c>
      <c r="J51" s="174"/>
      <c r="K51" s="174"/>
    </row>
    <row r="52">
      <c r="A52" s="33">
        <v>51.0</v>
      </c>
      <c r="B52" s="34" t="s">
        <v>294</v>
      </c>
      <c r="C52" s="47"/>
      <c r="D52" s="15">
        <v>0.9</v>
      </c>
      <c r="E52" s="181">
        <v>0.0</v>
      </c>
      <c r="F52" s="181">
        <v>1.84</v>
      </c>
      <c r="G52" s="182" t="s">
        <v>735</v>
      </c>
      <c r="H52" s="153" t="s">
        <v>687</v>
      </c>
      <c r="I52" s="174"/>
      <c r="J52" s="174"/>
      <c r="K52" s="174"/>
    </row>
    <row r="53">
      <c r="A53" s="33">
        <v>52.0</v>
      </c>
      <c r="B53" s="34" t="s">
        <v>298</v>
      </c>
      <c r="C53" s="44"/>
      <c r="D53" s="15" t="s">
        <v>123</v>
      </c>
      <c r="E53" s="18"/>
      <c r="F53" s="18"/>
      <c r="G53" s="174"/>
      <c r="H53" s="174"/>
      <c r="I53" s="174"/>
      <c r="J53" s="174"/>
      <c r="K53" s="174"/>
    </row>
    <row r="54">
      <c r="A54" s="33">
        <v>53.0</v>
      </c>
      <c r="B54" s="34" t="s">
        <v>300</v>
      </c>
      <c r="C54" s="60"/>
      <c r="D54" s="15">
        <v>2.8</v>
      </c>
      <c r="E54" s="18">
        <v>0.0</v>
      </c>
      <c r="F54" s="18">
        <v>5.6</v>
      </c>
      <c r="G54" s="48"/>
      <c r="H54" s="153" t="s">
        <v>687</v>
      </c>
      <c r="I54" s="48"/>
      <c r="J54" s="48"/>
      <c r="K54" s="48"/>
    </row>
    <row r="55">
      <c r="A55" s="33">
        <v>54.0</v>
      </c>
      <c r="B55" s="34" t="s">
        <v>303</v>
      </c>
      <c r="C55" s="89" t="s">
        <v>304</v>
      </c>
      <c r="D55" s="15">
        <v>4.0</v>
      </c>
      <c r="E55" s="18">
        <v>0.0</v>
      </c>
      <c r="F55" s="18">
        <v>8.0</v>
      </c>
      <c r="G55" s="48"/>
      <c r="H55" s="153" t="s">
        <v>687</v>
      </c>
      <c r="I55" s="48"/>
      <c r="J55" s="48"/>
      <c r="K55" s="48"/>
    </row>
    <row r="56">
      <c r="A56" s="33">
        <v>55.0</v>
      </c>
      <c r="B56" s="34" t="s">
        <v>307</v>
      </c>
      <c r="C56" s="47"/>
      <c r="D56" s="15">
        <v>3.1</v>
      </c>
      <c r="E56" s="18">
        <v>2.39</v>
      </c>
      <c r="F56" s="18">
        <v>3.75</v>
      </c>
      <c r="G56" s="177" t="s">
        <v>736</v>
      </c>
      <c r="H56" s="153" t="s">
        <v>737</v>
      </c>
      <c r="I56" s="153" t="s">
        <v>687</v>
      </c>
      <c r="J56" s="174"/>
      <c r="K56" s="174"/>
    </row>
    <row r="57">
      <c r="A57" s="33">
        <v>56.0</v>
      </c>
      <c r="B57" s="34" t="s">
        <v>311</v>
      </c>
      <c r="C57" s="44"/>
      <c r="D57" s="15">
        <v>1.5</v>
      </c>
      <c r="E57" s="68"/>
      <c r="F57" s="68"/>
      <c r="G57" s="37" t="s">
        <v>738</v>
      </c>
      <c r="H57" s="153" t="s">
        <v>739</v>
      </c>
      <c r="I57" s="174"/>
      <c r="J57" s="174"/>
      <c r="K57" s="174"/>
    </row>
    <row r="58">
      <c r="A58" s="33">
        <v>57.0</v>
      </c>
      <c r="B58" s="34" t="s">
        <v>314</v>
      </c>
      <c r="C58" s="35" t="s">
        <v>315</v>
      </c>
      <c r="D58" s="15">
        <v>1.3</v>
      </c>
      <c r="E58" s="18">
        <v>0.0</v>
      </c>
      <c r="F58" s="18">
        <v>2.7</v>
      </c>
      <c r="G58" s="177" t="s">
        <v>740</v>
      </c>
      <c r="H58" s="153" t="s">
        <v>687</v>
      </c>
      <c r="I58" s="153" t="s">
        <v>741</v>
      </c>
      <c r="J58" s="174"/>
      <c r="K58" s="174"/>
    </row>
    <row r="59">
      <c r="A59" s="33">
        <v>58.0</v>
      </c>
      <c r="B59" s="34" t="s">
        <v>314</v>
      </c>
      <c r="C59" s="35" t="s">
        <v>203</v>
      </c>
      <c r="D59" s="15">
        <v>1.4</v>
      </c>
      <c r="E59" s="18">
        <v>0.0</v>
      </c>
      <c r="F59" s="18">
        <v>2.7</v>
      </c>
      <c r="G59" s="177" t="s">
        <v>740</v>
      </c>
      <c r="H59" s="153" t="s">
        <v>687</v>
      </c>
      <c r="I59" s="153" t="s">
        <v>741</v>
      </c>
      <c r="J59" s="174"/>
      <c r="K59" s="174"/>
    </row>
    <row r="60">
      <c r="A60" s="33">
        <v>59.0</v>
      </c>
      <c r="B60" s="34" t="s">
        <v>319</v>
      </c>
      <c r="C60" s="47"/>
      <c r="D60" s="15">
        <v>5.0</v>
      </c>
      <c r="E60" s="18">
        <v>0.0</v>
      </c>
      <c r="F60" s="18">
        <v>10.0</v>
      </c>
      <c r="G60" s="37" t="s">
        <v>742</v>
      </c>
      <c r="H60" s="153" t="s">
        <v>687</v>
      </c>
      <c r="I60" s="153" t="s">
        <v>743</v>
      </c>
      <c r="J60" s="146"/>
      <c r="K60" s="174"/>
    </row>
    <row r="61">
      <c r="A61" s="33">
        <v>60.0</v>
      </c>
      <c r="B61" s="34" t="s">
        <v>322</v>
      </c>
      <c r="C61" s="69" t="s">
        <v>203</v>
      </c>
      <c r="D61" s="15" t="s">
        <v>123</v>
      </c>
      <c r="E61" s="68"/>
      <c r="F61" s="68"/>
      <c r="G61" s="173"/>
      <c r="H61" s="174"/>
      <c r="I61" s="174"/>
      <c r="J61" s="174"/>
      <c r="K61" s="174"/>
    </row>
    <row r="62">
      <c r="A62" s="33">
        <v>61.0</v>
      </c>
      <c r="B62" s="34" t="s">
        <v>322</v>
      </c>
      <c r="C62" s="69" t="s">
        <v>216</v>
      </c>
      <c r="D62" s="15" t="s">
        <v>123</v>
      </c>
      <c r="E62" s="18"/>
      <c r="F62" s="18"/>
      <c r="G62" s="174"/>
      <c r="H62" s="174"/>
      <c r="I62" s="174"/>
      <c r="J62" s="174"/>
      <c r="K62" s="174"/>
    </row>
    <row r="63">
      <c r="A63" s="33">
        <v>62.0</v>
      </c>
      <c r="B63" s="34" t="s">
        <v>324</v>
      </c>
      <c r="C63" s="44"/>
      <c r="D63" s="15">
        <v>2.3</v>
      </c>
      <c r="E63" s="18">
        <v>0.0</v>
      </c>
      <c r="F63" s="18">
        <v>4.5</v>
      </c>
      <c r="G63" s="174"/>
      <c r="H63" s="153" t="s">
        <v>687</v>
      </c>
      <c r="I63" s="174"/>
      <c r="J63" s="174"/>
      <c r="K63" s="174"/>
    </row>
    <row r="64">
      <c r="A64" s="33">
        <v>63.0</v>
      </c>
      <c r="B64" s="34" t="s">
        <v>326</v>
      </c>
      <c r="C64" s="69" t="s">
        <v>203</v>
      </c>
      <c r="D64" s="15">
        <v>2.3</v>
      </c>
      <c r="E64" s="18">
        <v>0.0</v>
      </c>
      <c r="F64" s="18">
        <v>4.5</v>
      </c>
      <c r="G64" s="174"/>
      <c r="H64" s="153" t="s">
        <v>687</v>
      </c>
      <c r="I64" s="174"/>
      <c r="J64" s="174"/>
      <c r="K64" s="174"/>
    </row>
    <row r="65">
      <c r="A65" s="33">
        <v>64.0</v>
      </c>
      <c r="B65" s="34" t="s">
        <v>327</v>
      </c>
      <c r="C65" s="69" t="s">
        <v>199</v>
      </c>
      <c r="D65" s="15">
        <v>1.2</v>
      </c>
      <c r="E65" s="176">
        <v>0.0</v>
      </c>
      <c r="F65" s="176">
        <v>2.4</v>
      </c>
      <c r="G65" s="174"/>
      <c r="H65" s="153" t="s">
        <v>687</v>
      </c>
      <c r="I65" s="174"/>
      <c r="J65" s="174"/>
      <c r="K65" s="174"/>
    </row>
    <row r="66">
      <c r="A66" s="33">
        <v>65.0</v>
      </c>
      <c r="B66" s="34" t="s">
        <v>327</v>
      </c>
      <c r="C66" s="69" t="s">
        <v>203</v>
      </c>
      <c r="D66" s="15">
        <v>1.2</v>
      </c>
      <c r="E66" s="176">
        <v>0.0</v>
      </c>
      <c r="F66" s="176">
        <v>2.4</v>
      </c>
      <c r="G66" s="174"/>
      <c r="H66" s="153" t="s">
        <v>687</v>
      </c>
      <c r="I66" s="174"/>
      <c r="J66" s="174"/>
      <c r="K66" s="174"/>
    </row>
    <row r="67">
      <c r="A67" s="33">
        <v>66.0</v>
      </c>
      <c r="B67" s="34" t="s">
        <v>331</v>
      </c>
      <c r="C67" s="47"/>
      <c r="D67" s="15">
        <v>0.7</v>
      </c>
      <c r="E67" s="18">
        <v>0.001</v>
      </c>
      <c r="F67" s="18">
        <v>1.35</v>
      </c>
      <c r="G67" s="37" t="s">
        <v>744</v>
      </c>
      <c r="H67" s="153" t="s">
        <v>745</v>
      </c>
      <c r="I67" s="174"/>
      <c r="J67" s="174"/>
      <c r="K67" s="174"/>
    </row>
    <row r="68">
      <c r="A68" s="33">
        <v>67.0</v>
      </c>
      <c r="B68" s="34" t="s">
        <v>334</v>
      </c>
      <c r="C68" s="44"/>
      <c r="D68" s="15">
        <v>0.5</v>
      </c>
      <c r="E68" s="18">
        <v>0.0</v>
      </c>
      <c r="F68" s="18">
        <v>1.0</v>
      </c>
      <c r="G68" s="177" t="s">
        <v>711</v>
      </c>
      <c r="H68" s="153" t="s">
        <v>687</v>
      </c>
      <c r="I68" s="174"/>
      <c r="J68" s="174"/>
      <c r="K68" s="174"/>
    </row>
    <row r="69">
      <c r="A69" s="33">
        <v>68.0</v>
      </c>
      <c r="B69" s="34" t="s">
        <v>335</v>
      </c>
      <c r="C69" s="47"/>
      <c r="D69" s="15">
        <v>9.0</v>
      </c>
      <c r="E69" s="176">
        <v>0.0</v>
      </c>
      <c r="F69" s="176">
        <v>18.0</v>
      </c>
      <c r="G69" s="174"/>
      <c r="H69" s="153" t="s">
        <v>687</v>
      </c>
      <c r="I69" s="174"/>
      <c r="J69" s="174"/>
      <c r="K69" s="174"/>
    </row>
    <row r="70">
      <c r="A70" s="33">
        <v>69.0</v>
      </c>
      <c r="B70" s="34" t="s">
        <v>341</v>
      </c>
      <c r="C70" s="102"/>
      <c r="D70" s="15">
        <v>4.3</v>
      </c>
      <c r="E70" s="18">
        <v>0.0</v>
      </c>
      <c r="F70" s="18">
        <v>8.6</v>
      </c>
      <c r="G70" s="37"/>
      <c r="H70" s="153" t="s">
        <v>687</v>
      </c>
      <c r="I70" s="37"/>
      <c r="J70" s="37"/>
      <c r="K70" s="37"/>
    </row>
    <row r="71">
      <c r="A71" s="33">
        <v>70.0</v>
      </c>
      <c r="B71" s="64" t="s">
        <v>345</v>
      </c>
      <c r="C71" s="47"/>
      <c r="D71" s="15">
        <v>4.2</v>
      </c>
      <c r="E71" s="19">
        <v>1.8</v>
      </c>
      <c r="F71" s="19">
        <v>6.6</v>
      </c>
      <c r="G71" s="37" t="s">
        <v>746</v>
      </c>
      <c r="H71" s="153" t="s">
        <v>747</v>
      </c>
      <c r="I71" s="153" t="s">
        <v>748</v>
      </c>
      <c r="J71" s="153" t="s">
        <v>749</v>
      </c>
      <c r="K71" s="153" t="s">
        <v>687</v>
      </c>
    </row>
    <row r="72">
      <c r="A72" s="33">
        <v>71.0</v>
      </c>
      <c r="B72" s="64" t="s">
        <v>347</v>
      </c>
      <c r="C72" s="47"/>
      <c r="D72" s="15">
        <v>1.8</v>
      </c>
      <c r="E72" s="19">
        <v>0.0</v>
      </c>
      <c r="F72" s="19">
        <v>3.6</v>
      </c>
      <c r="G72" s="37" t="s">
        <v>750</v>
      </c>
      <c r="H72" s="153" t="s">
        <v>687</v>
      </c>
      <c r="I72" s="153" t="s">
        <v>751</v>
      </c>
      <c r="J72" s="153" t="s">
        <v>752</v>
      </c>
      <c r="K72" s="37"/>
    </row>
    <row r="73">
      <c r="A73" s="33">
        <v>72.0</v>
      </c>
      <c r="B73" s="64" t="s">
        <v>353</v>
      </c>
      <c r="C73" s="47"/>
      <c r="D73" s="15">
        <v>1.0</v>
      </c>
      <c r="E73" s="19">
        <v>0.0</v>
      </c>
      <c r="F73" s="19">
        <v>2.0</v>
      </c>
      <c r="G73" s="37" t="s">
        <v>753</v>
      </c>
      <c r="H73" s="153" t="s">
        <v>687</v>
      </c>
      <c r="I73" s="153" t="s">
        <v>751</v>
      </c>
      <c r="J73" s="37"/>
      <c r="K73" s="37"/>
    </row>
    <row r="74">
      <c r="A74" s="33">
        <v>73.0</v>
      </c>
      <c r="B74" s="34" t="s">
        <v>198</v>
      </c>
      <c r="C74" s="35" t="s">
        <v>216</v>
      </c>
      <c r="D74" s="15">
        <v>6.0</v>
      </c>
      <c r="E74" s="18">
        <v>0.0</v>
      </c>
      <c r="F74" s="18">
        <v>12.0</v>
      </c>
      <c r="G74" s="174"/>
      <c r="H74" s="153" t="s">
        <v>687</v>
      </c>
      <c r="I74" s="174"/>
      <c r="J74" s="174"/>
      <c r="K74" s="174"/>
    </row>
    <row r="75">
      <c r="A75" s="33">
        <v>74.0</v>
      </c>
      <c r="B75" s="34" t="s">
        <v>221</v>
      </c>
      <c r="C75" s="35" t="s">
        <v>358</v>
      </c>
      <c r="D75" s="15">
        <v>0.5</v>
      </c>
      <c r="E75" s="18">
        <v>0.0</v>
      </c>
      <c r="F75" s="18">
        <v>1.0</v>
      </c>
      <c r="G75" s="37" t="s">
        <v>709</v>
      </c>
      <c r="H75" s="153" t="s">
        <v>687</v>
      </c>
      <c r="I75" s="153" t="s">
        <v>707</v>
      </c>
      <c r="J75" s="153" t="s">
        <v>708</v>
      </c>
      <c r="K75" s="37"/>
    </row>
    <row r="76">
      <c r="A76" s="33">
        <v>75.0</v>
      </c>
      <c r="B76" s="34" t="s">
        <v>250</v>
      </c>
      <c r="C76" s="35" t="s">
        <v>359</v>
      </c>
      <c r="D76" s="15">
        <v>1.3</v>
      </c>
      <c r="E76" s="18">
        <v>0.0</v>
      </c>
      <c r="F76" s="18">
        <v>1.4</v>
      </c>
      <c r="G76" s="180" t="s">
        <v>723</v>
      </c>
      <c r="H76" s="153" t="s">
        <v>724</v>
      </c>
      <c r="I76" s="153" t="s">
        <v>687</v>
      </c>
      <c r="J76" s="174"/>
      <c r="K76" s="174"/>
    </row>
    <row r="77">
      <c r="A77" s="33">
        <v>76.0</v>
      </c>
      <c r="B77" s="34" t="s">
        <v>360</v>
      </c>
      <c r="C77" s="35" t="s">
        <v>216</v>
      </c>
      <c r="D77" s="15">
        <v>1.4</v>
      </c>
      <c r="E77" s="18">
        <v>0.0</v>
      </c>
      <c r="F77" s="18">
        <v>2.7</v>
      </c>
      <c r="G77" s="177" t="s">
        <v>740</v>
      </c>
      <c r="H77" s="153" t="s">
        <v>687</v>
      </c>
      <c r="I77" s="153" t="s">
        <v>741</v>
      </c>
      <c r="J77" s="174"/>
      <c r="K77" s="174"/>
    </row>
    <row r="78">
      <c r="A78" s="33">
        <v>77.0</v>
      </c>
      <c r="B78" s="34" t="s">
        <v>126</v>
      </c>
      <c r="C78" s="35" t="s">
        <v>361</v>
      </c>
      <c r="D78" s="15">
        <v>0.0</v>
      </c>
      <c r="E78" s="18"/>
      <c r="F78" s="18"/>
      <c r="G78" s="173"/>
      <c r="H78" s="153" t="s">
        <v>687</v>
      </c>
      <c r="I78" s="174"/>
      <c r="J78" s="174"/>
      <c r="K78" s="174"/>
    </row>
    <row r="79">
      <c r="A79" s="1">
        <v>78.0</v>
      </c>
      <c r="B79" s="34" t="s">
        <v>362</v>
      </c>
      <c r="C79" s="89" t="s">
        <v>199</v>
      </c>
      <c r="D79" s="15">
        <v>4.0</v>
      </c>
      <c r="E79" s="18">
        <v>0.0</v>
      </c>
      <c r="F79" s="18">
        <v>8.0</v>
      </c>
      <c r="G79" s="48"/>
      <c r="H79" s="153" t="s">
        <v>687</v>
      </c>
      <c r="I79" s="48"/>
      <c r="J79" s="48"/>
      <c r="K79" s="48"/>
    </row>
    <row r="80">
      <c r="B80" s="183"/>
      <c r="E80" s="146"/>
      <c r="F80" s="146"/>
      <c r="G80" s="146"/>
      <c r="H80" s="146"/>
      <c r="I80" s="146"/>
      <c r="J80" s="146"/>
      <c r="K80" s="146"/>
    </row>
    <row r="81">
      <c r="B81" s="183"/>
      <c r="E81" s="146"/>
      <c r="F81" s="146"/>
      <c r="G81" s="146"/>
      <c r="H81" s="146"/>
      <c r="I81" s="146"/>
      <c r="J81" s="146"/>
      <c r="K81" s="146"/>
    </row>
    <row r="82">
      <c r="B82" s="183"/>
      <c r="E82" s="146"/>
      <c r="F82" s="146"/>
      <c r="G82" s="146"/>
      <c r="H82" s="146"/>
      <c r="I82" s="146"/>
      <c r="J82" s="146"/>
      <c r="K82" s="146"/>
    </row>
    <row r="83">
      <c r="B83" s="183"/>
      <c r="E83" s="146"/>
      <c r="F83" s="146"/>
      <c r="G83" s="146"/>
      <c r="H83" s="146"/>
      <c r="I83" s="146"/>
      <c r="J83" s="146"/>
      <c r="K83" s="146"/>
    </row>
    <row r="84">
      <c r="B84" s="183"/>
      <c r="E84" s="146"/>
      <c r="F84" s="146"/>
      <c r="G84" s="146"/>
      <c r="H84" s="146"/>
      <c r="I84" s="146"/>
      <c r="J84" s="146"/>
      <c r="K84" s="146"/>
    </row>
    <row r="85">
      <c r="B85" s="183"/>
      <c r="E85" s="146"/>
      <c r="F85" s="146"/>
      <c r="G85" s="146"/>
      <c r="H85" s="146"/>
      <c r="I85" s="146"/>
      <c r="J85" s="146"/>
      <c r="K85" s="146"/>
    </row>
    <row r="86">
      <c r="B86" s="183"/>
      <c r="E86" s="146"/>
      <c r="F86" s="146"/>
      <c r="G86" s="146"/>
      <c r="H86" s="146"/>
      <c r="I86" s="146"/>
      <c r="J86" s="146"/>
      <c r="K86" s="146"/>
    </row>
    <row r="87">
      <c r="B87" s="183"/>
      <c r="E87" s="146"/>
      <c r="F87" s="146"/>
      <c r="G87" s="146"/>
      <c r="H87" s="146"/>
      <c r="I87" s="146"/>
      <c r="J87" s="146"/>
      <c r="K87" s="146"/>
    </row>
    <row r="88">
      <c r="B88" s="183"/>
      <c r="E88" s="146"/>
      <c r="F88" s="146"/>
      <c r="G88" s="146"/>
      <c r="H88" s="146"/>
      <c r="I88" s="146"/>
      <c r="J88" s="146"/>
      <c r="K88" s="146"/>
    </row>
    <row r="89">
      <c r="B89" s="183"/>
      <c r="E89" s="146"/>
      <c r="F89" s="146"/>
      <c r="G89" s="146"/>
      <c r="H89" s="146"/>
      <c r="I89" s="146"/>
      <c r="J89" s="146"/>
      <c r="K89" s="146"/>
    </row>
    <row r="90">
      <c r="B90" s="183"/>
      <c r="E90" s="146"/>
      <c r="F90" s="146"/>
      <c r="G90" s="146"/>
      <c r="H90" s="146"/>
      <c r="I90" s="146"/>
      <c r="J90" s="146"/>
      <c r="K90" s="146"/>
    </row>
    <row r="91">
      <c r="B91" s="183"/>
      <c r="E91" s="146"/>
      <c r="F91" s="146"/>
      <c r="G91" s="146"/>
      <c r="H91" s="146"/>
      <c r="I91" s="146"/>
      <c r="J91" s="146"/>
      <c r="K91" s="146"/>
    </row>
    <row r="92">
      <c r="B92" s="183"/>
      <c r="E92" s="146"/>
      <c r="F92" s="146"/>
      <c r="G92" s="146"/>
      <c r="H92" s="146"/>
      <c r="I92" s="146"/>
      <c r="J92" s="146"/>
      <c r="K92" s="146"/>
    </row>
    <row r="93">
      <c r="B93" s="183"/>
      <c r="E93" s="146"/>
      <c r="F93" s="146"/>
      <c r="G93" s="146"/>
      <c r="H93" s="146"/>
      <c r="I93" s="146"/>
      <c r="J93" s="146"/>
      <c r="K93" s="146"/>
    </row>
    <row r="94">
      <c r="B94" s="183"/>
      <c r="E94" s="146"/>
      <c r="F94" s="146"/>
      <c r="G94" s="146"/>
      <c r="H94" s="146"/>
      <c r="I94" s="146"/>
      <c r="J94" s="146"/>
      <c r="K94" s="146"/>
    </row>
    <row r="95">
      <c r="B95" s="183"/>
      <c r="E95" s="146"/>
      <c r="F95" s="146"/>
      <c r="G95" s="146"/>
      <c r="H95" s="146"/>
      <c r="I95" s="146"/>
      <c r="J95" s="146"/>
      <c r="K95" s="146"/>
    </row>
    <row r="96">
      <c r="B96" s="183"/>
      <c r="E96" s="146"/>
      <c r="F96" s="146"/>
      <c r="G96" s="146"/>
      <c r="H96" s="146"/>
      <c r="I96" s="146"/>
      <c r="J96" s="146"/>
      <c r="K96" s="146"/>
    </row>
    <row r="97">
      <c r="B97" s="183"/>
      <c r="E97" s="146"/>
      <c r="F97" s="146"/>
      <c r="G97" s="146"/>
      <c r="H97" s="146"/>
      <c r="I97" s="146"/>
      <c r="J97" s="146"/>
      <c r="K97" s="146"/>
    </row>
    <row r="98">
      <c r="B98" s="183"/>
      <c r="E98" s="146"/>
      <c r="F98" s="146"/>
      <c r="G98" s="146"/>
      <c r="H98" s="146"/>
      <c r="I98" s="146"/>
      <c r="J98" s="146"/>
      <c r="K98" s="146"/>
    </row>
    <row r="99">
      <c r="B99" s="183"/>
      <c r="E99" s="146"/>
      <c r="F99" s="146"/>
      <c r="G99" s="146"/>
      <c r="H99" s="146"/>
      <c r="I99" s="146"/>
      <c r="J99" s="146"/>
      <c r="K99" s="146"/>
    </row>
    <row r="100">
      <c r="B100" s="183"/>
      <c r="E100" s="146"/>
      <c r="F100" s="146"/>
      <c r="G100" s="146"/>
      <c r="H100" s="146"/>
      <c r="I100" s="146"/>
      <c r="J100" s="146"/>
      <c r="K100" s="146"/>
    </row>
    <row r="101">
      <c r="B101" s="183"/>
      <c r="E101" s="146"/>
      <c r="F101" s="146"/>
      <c r="G101" s="146"/>
      <c r="H101" s="146"/>
      <c r="I101" s="146"/>
      <c r="J101" s="146"/>
      <c r="K101" s="146"/>
    </row>
    <row r="102">
      <c r="B102" s="183"/>
      <c r="E102" s="146"/>
      <c r="F102" s="146"/>
      <c r="G102" s="146"/>
      <c r="H102" s="146"/>
      <c r="I102" s="146"/>
      <c r="J102" s="146"/>
      <c r="K102" s="146"/>
    </row>
    <row r="103">
      <c r="B103" s="183"/>
      <c r="E103" s="146"/>
      <c r="F103" s="146"/>
      <c r="G103" s="146"/>
      <c r="H103" s="146"/>
      <c r="I103" s="146"/>
      <c r="J103" s="146"/>
      <c r="K103" s="146"/>
    </row>
    <row r="104">
      <c r="B104" s="183"/>
      <c r="E104" s="146"/>
      <c r="F104" s="146"/>
      <c r="G104" s="146"/>
      <c r="H104" s="146"/>
      <c r="I104" s="146"/>
      <c r="J104" s="146"/>
      <c r="K104" s="146"/>
    </row>
    <row r="105">
      <c r="B105" s="183"/>
      <c r="E105" s="146"/>
      <c r="F105" s="146"/>
      <c r="G105" s="146"/>
      <c r="H105" s="146"/>
      <c r="I105" s="146"/>
      <c r="J105" s="146"/>
      <c r="K105" s="146"/>
    </row>
    <row r="106">
      <c r="B106" s="183"/>
      <c r="E106" s="146"/>
      <c r="F106" s="146"/>
      <c r="G106" s="146"/>
      <c r="H106" s="146"/>
      <c r="I106" s="146"/>
      <c r="J106" s="146"/>
      <c r="K106" s="146"/>
    </row>
    <row r="107">
      <c r="B107" s="183"/>
      <c r="E107" s="146"/>
      <c r="F107" s="146"/>
      <c r="G107" s="146"/>
      <c r="H107" s="146"/>
      <c r="I107" s="146"/>
      <c r="J107" s="146"/>
      <c r="K107" s="146"/>
    </row>
    <row r="108">
      <c r="B108" s="183"/>
      <c r="E108" s="146"/>
      <c r="F108" s="146"/>
      <c r="G108" s="146"/>
      <c r="H108" s="146"/>
      <c r="I108" s="146"/>
      <c r="J108" s="146"/>
      <c r="K108" s="146"/>
    </row>
    <row r="109">
      <c r="B109" s="183"/>
      <c r="E109" s="146"/>
      <c r="F109" s="146"/>
      <c r="G109" s="146"/>
      <c r="H109" s="146"/>
      <c r="I109" s="146"/>
      <c r="J109" s="146"/>
      <c r="K109" s="146"/>
    </row>
    <row r="110">
      <c r="B110" s="183"/>
      <c r="E110" s="146"/>
      <c r="F110" s="146"/>
      <c r="G110" s="146"/>
      <c r="H110" s="146"/>
      <c r="I110" s="146"/>
      <c r="J110" s="146"/>
      <c r="K110" s="146"/>
    </row>
    <row r="111">
      <c r="B111" s="183"/>
      <c r="E111" s="146"/>
      <c r="F111" s="146"/>
      <c r="G111" s="146"/>
      <c r="H111" s="146"/>
      <c r="I111" s="146"/>
      <c r="J111" s="146"/>
      <c r="K111" s="146"/>
    </row>
    <row r="112">
      <c r="B112" s="183"/>
      <c r="E112" s="146"/>
      <c r="F112" s="146"/>
      <c r="G112" s="146"/>
      <c r="H112" s="146"/>
      <c r="I112" s="146"/>
      <c r="J112" s="146"/>
      <c r="K112" s="146"/>
    </row>
    <row r="113">
      <c r="B113" s="183"/>
      <c r="E113" s="146"/>
      <c r="F113" s="146"/>
      <c r="G113" s="146"/>
      <c r="H113" s="146"/>
      <c r="I113" s="146"/>
      <c r="J113" s="146"/>
      <c r="K113" s="146"/>
    </row>
    <row r="114">
      <c r="B114" s="183"/>
      <c r="E114" s="146"/>
      <c r="F114" s="146"/>
      <c r="G114" s="146"/>
      <c r="H114" s="146"/>
      <c r="I114" s="146"/>
      <c r="J114" s="146"/>
      <c r="K114" s="146"/>
    </row>
    <row r="115">
      <c r="B115" s="183"/>
      <c r="E115" s="146"/>
      <c r="F115" s="146"/>
      <c r="G115" s="146"/>
      <c r="H115" s="146"/>
      <c r="I115" s="146"/>
      <c r="J115" s="146"/>
      <c r="K115" s="146"/>
    </row>
    <row r="116">
      <c r="B116" s="183"/>
      <c r="E116" s="146"/>
      <c r="F116" s="146"/>
      <c r="G116" s="146"/>
      <c r="H116" s="146"/>
      <c r="I116" s="146"/>
      <c r="J116" s="146"/>
      <c r="K116" s="146"/>
    </row>
    <row r="117">
      <c r="B117" s="183"/>
      <c r="E117" s="146"/>
      <c r="F117" s="146"/>
      <c r="G117" s="146"/>
      <c r="H117" s="146"/>
      <c r="I117" s="146"/>
      <c r="J117" s="146"/>
      <c r="K117" s="146"/>
    </row>
    <row r="118">
      <c r="B118" s="183"/>
      <c r="E118" s="146"/>
      <c r="F118" s="146"/>
      <c r="G118" s="146"/>
      <c r="H118" s="146"/>
      <c r="I118" s="146"/>
      <c r="J118" s="146"/>
      <c r="K118" s="146"/>
    </row>
    <row r="119">
      <c r="B119" s="183"/>
      <c r="E119" s="146"/>
      <c r="F119" s="146"/>
      <c r="G119" s="146"/>
      <c r="H119" s="146"/>
      <c r="I119" s="146"/>
      <c r="J119" s="146"/>
      <c r="K119" s="146"/>
    </row>
    <row r="120">
      <c r="B120" s="183"/>
      <c r="E120" s="146"/>
      <c r="F120" s="146"/>
      <c r="G120" s="146"/>
      <c r="H120" s="146"/>
      <c r="I120" s="146"/>
      <c r="J120" s="146"/>
      <c r="K120" s="146"/>
    </row>
    <row r="121">
      <c r="B121" s="183"/>
      <c r="E121" s="146"/>
      <c r="F121" s="146"/>
      <c r="G121" s="146"/>
      <c r="H121" s="146"/>
      <c r="I121" s="146"/>
      <c r="J121" s="146"/>
      <c r="K121" s="146"/>
    </row>
    <row r="122">
      <c r="B122" s="183"/>
      <c r="E122" s="146"/>
      <c r="F122" s="146"/>
      <c r="G122" s="146"/>
      <c r="H122" s="146"/>
      <c r="I122" s="146"/>
      <c r="J122" s="146"/>
      <c r="K122" s="146"/>
    </row>
    <row r="123">
      <c r="B123" s="183"/>
      <c r="E123" s="146"/>
      <c r="F123" s="146"/>
      <c r="G123" s="146"/>
      <c r="H123" s="146"/>
      <c r="I123" s="146"/>
      <c r="J123" s="146"/>
      <c r="K123" s="146"/>
    </row>
    <row r="124">
      <c r="B124" s="183"/>
      <c r="E124" s="146"/>
      <c r="F124" s="146"/>
      <c r="G124" s="146"/>
      <c r="H124" s="146"/>
      <c r="I124" s="146"/>
      <c r="J124" s="146"/>
      <c r="K124" s="146"/>
    </row>
    <row r="125">
      <c r="B125" s="183"/>
      <c r="E125" s="146"/>
      <c r="F125" s="146"/>
      <c r="G125" s="146"/>
      <c r="H125" s="146"/>
      <c r="I125" s="146"/>
      <c r="J125" s="146"/>
      <c r="K125" s="146"/>
    </row>
    <row r="126">
      <c r="B126" s="183"/>
      <c r="E126" s="146"/>
      <c r="F126" s="146"/>
      <c r="G126" s="146"/>
      <c r="H126" s="146"/>
      <c r="I126" s="146"/>
      <c r="J126" s="146"/>
      <c r="K126" s="146"/>
    </row>
    <row r="127">
      <c r="B127" s="183"/>
      <c r="E127" s="146"/>
      <c r="F127" s="146"/>
      <c r="G127" s="146"/>
      <c r="H127" s="146"/>
      <c r="I127" s="146"/>
      <c r="J127" s="146"/>
      <c r="K127" s="146"/>
    </row>
    <row r="128">
      <c r="B128" s="183"/>
      <c r="E128" s="146"/>
      <c r="F128" s="146"/>
      <c r="G128" s="146"/>
      <c r="H128" s="146"/>
      <c r="I128" s="146"/>
      <c r="J128" s="146"/>
      <c r="K128" s="146"/>
    </row>
    <row r="129">
      <c r="B129" s="183"/>
      <c r="E129" s="146"/>
      <c r="F129" s="146"/>
      <c r="G129" s="146"/>
      <c r="H129" s="146"/>
      <c r="I129" s="146"/>
      <c r="J129" s="146"/>
      <c r="K129" s="146"/>
    </row>
    <row r="130">
      <c r="B130" s="183"/>
      <c r="E130" s="146"/>
      <c r="F130" s="146"/>
      <c r="G130" s="146"/>
      <c r="H130" s="146"/>
      <c r="I130" s="146"/>
      <c r="J130" s="146"/>
      <c r="K130" s="146"/>
    </row>
    <row r="131">
      <c r="B131" s="183"/>
      <c r="E131" s="146"/>
      <c r="F131" s="146"/>
      <c r="G131" s="146"/>
      <c r="H131" s="146"/>
      <c r="I131" s="146"/>
      <c r="J131" s="146"/>
      <c r="K131" s="146"/>
    </row>
    <row r="132">
      <c r="B132" s="183"/>
      <c r="E132" s="146"/>
      <c r="F132" s="146"/>
      <c r="G132" s="146"/>
      <c r="H132" s="146"/>
      <c r="I132" s="146"/>
      <c r="J132" s="146"/>
      <c r="K132" s="146"/>
    </row>
    <row r="133">
      <c r="B133" s="183"/>
      <c r="E133" s="146"/>
      <c r="F133" s="146"/>
      <c r="G133" s="146"/>
      <c r="H133" s="146"/>
      <c r="I133" s="146"/>
      <c r="J133" s="146"/>
      <c r="K133" s="146"/>
    </row>
    <row r="134">
      <c r="B134" s="183"/>
      <c r="E134" s="146"/>
      <c r="F134" s="146"/>
      <c r="G134" s="146"/>
      <c r="H134" s="146"/>
      <c r="I134" s="146"/>
      <c r="J134" s="146"/>
      <c r="K134" s="146"/>
    </row>
    <row r="135">
      <c r="B135" s="183"/>
      <c r="E135" s="146"/>
      <c r="F135" s="146"/>
      <c r="G135" s="146"/>
      <c r="H135" s="146"/>
      <c r="I135" s="146"/>
      <c r="J135" s="146"/>
      <c r="K135" s="146"/>
    </row>
    <row r="136">
      <c r="B136" s="183"/>
      <c r="E136" s="146"/>
      <c r="F136" s="146"/>
      <c r="G136" s="146"/>
      <c r="H136" s="146"/>
      <c r="I136" s="146"/>
      <c r="J136" s="146"/>
      <c r="K136" s="146"/>
    </row>
    <row r="137">
      <c r="B137" s="183"/>
      <c r="E137" s="146"/>
      <c r="F137" s="146"/>
      <c r="G137" s="146"/>
      <c r="H137" s="146"/>
      <c r="I137" s="146"/>
      <c r="J137" s="146"/>
      <c r="K137" s="146"/>
    </row>
    <row r="138">
      <c r="B138" s="183"/>
      <c r="E138" s="146"/>
      <c r="F138" s="146"/>
      <c r="G138" s="146"/>
      <c r="H138" s="146"/>
      <c r="I138" s="146"/>
      <c r="J138" s="146"/>
      <c r="K138" s="146"/>
    </row>
    <row r="139">
      <c r="B139" s="183"/>
      <c r="E139" s="146"/>
      <c r="F139" s="146"/>
      <c r="G139" s="146"/>
      <c r="H139" s="146"/>
      <c r="I139" s="146"/>
      <c r="J139" s="146"/>
      <c r="K139" s="146"/>
    </row>
    <row r="140">
      <c r="B140" s="183"/>
      <c r="E140" s="146"/>
      <c r="F140" s="146"/>
      <c r="G140" s="146"/>
      <c r="H140" s="146"/>
      <c r="I140" s="146"/>
      <c r="J140" s="146"/>
      <c r="K140" s="146"/>
    </row>
    <row r="141">
      <c r="B141" s="183"/>
      <c r="E141" s="146"/>
      <c r="F141" s="146"/>
      <c r="G141" s="146"/>
      <c r="H141" s="146"/>
      <c r="I141" s="146"/>
      <c r="J141" s="146"/>
      <c r="K141" s="146"/>
    </row>
    <row r="142">
      <c r="B142" s="183"/>
      <c r="E142" s="146"/>
      <c r="F142" s="146"/>
      <c r="G142" s="146"/>
      <c r="H142" s="146"/>
      <c r="I142" s="146"/>
      <c r="J142" s="146"/>
      <c r="K142" s="146"/>
    </row>
    <row r="143">
      <c r="B143" s="183"/>
      <c r="E143" s="146"/>
      <c r="F143" s="146"/>
      <c r="G143" s="146"/>
      <c r="H143" s="146"/>
      <c r="I143" s="146"/>
      <c r="J143" s="146"/>
      <c r="K143" s="146"/>
    </row>
    <row r="144">
      <c r="B144" s="183"/>
      <c r="E144" s="146"/>
      <c r="F144" s="146"/>
      <c r="G144" s="146"/>
      <c r="H144" s="146"/>
      <c r="I144" s="146"/>
      <c r="J144" s="146"/>
      <c r="K144" s="146"/>
    </row>
    <row r="145">
      <c r="B145" s="183"/>
      <c r="E145" s="146"/>
      <c r="F145" s="146"/>
      <c r="G145" s="146"/>
      <c r="H145" s="146"/>
      <c r="I145" s="146"/>
      <c r="J145" s="146"/>
      <c r="K145" s="146"/>
    </row>
    <row r="146">
      <c r="B146" s="183"/>
      <c r="E146" s="146"/>
      <c r="F146" s="146"/>
      <c r="G146" s="146"/>
      <c r="H146" s="146"/>
      <c r="I146" s="146"/>
      <c r="J146" s="146"/>
      <c r="K146" s="146"/>
    </row>
    <row r="147">
      <c r="B147" s="183"/>
      <c r="E147" s="146"/>
      <c r="F147" s="146"/>
      <c r="G147" s="146"/>
      <c r="H147" s="146"/>
      <c r="I147" s="146"/>
      <c r="J147" s="146"/>
      <c r="K147" s="146"/>
    </row>
    <row r="148">
      <c r="B148" s="183"/>
      <c r="E148" s="146"/>
      <c r="F148" s="146"/>
      <c r="G148" s="146"/>
      <c r="H148" s="146"/>
      <c r="I148" s="146"/>
      <c r="J148" s="146"/>
      <c r="K148" s="146"/>
    </row>
    <row r="149">
      <c r="B149" s="183"/>
      <c r="E149" s="146"/>
      <c r="F149" s="146"/>
      <c r="G149" s="146"/>
      <c r="H149" s="146"/>
      <c r="I149" s="146"/>
      <c r="J149" s="146"/>
      <c r="K149" s="146"/>
    </row>
    <row r="150">
      <c r="B150" s="183"/>
      <c r="E150" s="146"/>
      <c r="F150" s="146"/>
      <c r="G150" s="146"/>
      <c r="H150" s="146"/>
      <c r="I150" s="146"/>
      <c r="J150" s="146"/>
      <c r="K150" s="146"/>
    </row>
    <row r="151">
      <c r="B151" s="183"/>
      <c r="E151" s="146"/>
      <c r="F151" s="146"/>
      <c r="G151" s="146"/>
      <c r="H151" s="146"/>
      <c r="I151" s="146"/>
      <c r="J151" s="146"/>
      <c r="K151" s="146"/>
    </row>
    <row r="152">
      <c r="B152" s="183"/>
      <c r="E152" s="146"/>
      <c r="F152" s="146"/>
      <c r="G152" s="146"/>
      <c r="H152" s="146"/>
      <c r="I152" s="146"/>
      <c r="J152" s="146"/>
      <c r="K152" s="146"/>
    </row>
    <row r="153">
      <c r="B153" s="183"/>
      <c r="E153" s="146"/>
      <c r="F153" s="146"/>
      <c r="G153" s="146"/>
      <c r="H153" s="146"/>
      <c r="I153" s="146"/>
      <c r="J153" s="146"/>
      <c r="K153" s="146"/>
    </row>
    <row r="154">
      <c r="B154" s="183"/>
      <c r="E154" s="146"/>
      <c r="F154" s="146"/>
      <c r="G154" s="146"/>
      <c r="H154" s="146"/>
      <c r="I154" s="146"/>
      <c r="J154" s="146"/>
      <c r="K154" s="146"/>
    </row>
    <row r="155">
      <c r="B155" s="183"/>
      <c r="E155" s="146"/>
      <c r="F155" s="146"/>
      <c r="G155" s="146"/>
      <c r="H155" s="146"/>
      <c r="I155" s="146"/>
      <c r="J155" s="146"/>
      <c r="K155" s="146"/>
    </row>
    <row r="156">
      <c r="B156" s="183"/>
      <c r="E156" s="146"/>
      <c r="F156" s="146"/>
      <c r="G156" s="146"/>
      <c r="H156" s="146"/>
      <c r="I156" s="146"/>
      <c r="J156" s="146"/>
      <c r="K156" s="146"/>
    </row>
    <row r="157">
      <c r="B157" s="183"/>
      <c r="E157" s="146"/>
      <c r="F157" s="146"/>
      <c r="G157" s="146"/>
      <c r="H157" s="146"/>
      <c r="I157" s="146"/>
      <c r="J157" s="146"/>
      <c r="K157" s="146"/>
    </row>
    <row r="158">
      <c r="B158" s="183"/>
      <c r="E158" s="146"/>
      <c r="F158" s="146"/>
      <c r="G158" s="146"/>
      <c r="H158" s="146"/>
      <c r="I158" s="146"/>
      <c r="J158" s="146"/>
      <c r="K158" s="146"/>
    </row>
    <row r="159">
      <c r="B159" s="183"/>
      <c r="E159" s="146"/>
      <c r="F159" s="146"/>
      <c r="G159" s="146"/>
      <c r="H159" s="146"/>
      <c r="I159" s="146"/>
      <c r="J159" s="146"/>
      <c r="K159" s="146"/>
    </row>
    <row r="160">
      <c r="B160" s="183"/>
      <c r="E160" s="146"/>
      <c r="F160" s="146"/>
      <c r="G160" s="146"/>
      <c r="H160" s="146"/>
      <c r="I160" s="146"/>
      <c r="J160" s="146"/>
      <c r="K160" s="146"/>
    </row>
    <row r="161">
      <c r="B161" s="183"/>
      <c r="E161" s="146"/>
      <c r="F161" s="146"/>
      <c r="G161" s="146"/>
      <c r="H161" s="146"/>
      <c r="I161" s="146"/>
      <c r="J161" s="146"/>
      <c r="K161" s="146"/>
    </row>
    <row r="162">
      <c r="B162" s="183"/>
      <c r="E162" s="146"/>
      <c r="F162" s="146"/>
      <c r="G162" s="146"/>
      <c r="H162" s="146"/>
      <c r="I162" s="146"/>
      <c r="J162" s="146"/>
      <c r="K162" s="146"/>
    </row>
    <row r="163">
      <c r="B163" s="183"/>
      <c r="E163" s="146"/>
      <c r="F163" s="146"/>
      <c r="G163" s="146"/>
      <c r="H163" s="146"/>
      <c r="I163" s="146"/>
      <c r="J163" s="146"/>
      <c r="K163" s="146"/>
    </row>
    <row r="164">
      <c r="B164" s="183"/>
      <c r="E164" s="146"/>
      <c r="F164" s="146"/>
      <c r="G164" s="146"/>
      <c r="H164" s="146"/>
      <c r="I164" s="146"/>
      <c r="J164" s="146"/>
      <c r="K164" s="146"/>
    </row>
    <row r="165">
      <c r="B165" s="183"/>
      <c r="E165" s="146"/>
      <c r="F165" s="146"/>
      <c r="G165" s="146"/>
      <c r="H165" s="146"/>
      <c r="I165" s="146"/>
      <c r="J165" s="146"/>
      <c r="K165" s="146"/>
    </row>
    <row r="166">
      <c r="B166" s="183"/>
      <c r="E166" s="146"/>
      <c r="F166" s="146"/>
      <c r="G166" s="146"/>
      <c r="H166" s="146"/>
      <c r="I166" s="146"/>
      <c r="J166" s="146"/>
      <c r="K166" s="146"/>
    </row>
    <row r="167">
      <c r="B167" s="183"/>
      <c r="E167" s="146"/>
      <c r="F167" s="146"/>
      <c r="G167" s="146"/>
      <c r="H167" s="146"/>
      <c r="I167" s="146"/>
      <c r="J167" s="146"/>
      <c r="K167" s="146"/>
    </row>
    <row r="168">
      <c r="B168" s="183"/>
      <c r="E168" s="146"/>
      <c r="F168" s="146"/>
      <c r="G168" s="146"/>
      <c r="H168" s="146"/>
      <c r="I168" s="146"/>
      <c r="J168" s="146"/>
      <c r="K168" s="146"/>
    </row>
    <row r="169">
      <c r="B169" s="183"/>
      <c r="E169" s="146"/>
      <c r="F169" s="146"/>
      <c r="G169" s="146"/>
      <c r="H169" s="146"/>
      <c r="I169" s="146"/>
      <c r="J169" s="146"/>
      <c r="K169" s="146"/>
    </row>
    <row r="170">
      <c r="B170" s="183"/>
      <c r="E170" s="146"/>
      <c r="F170" s="146"/>
      <c r="G170" s="146"/>
      <c r="H170" s="146"/>
      <c r="I170" s="146"/>
      <c r="J170" s="146"/>
      <c r="K170" s="146"/>
    </row>
    <row r="171">
      <c r="B171" s="183"/>
      <c r="E171" s="146"/>
      <c r="F171" s="146"/>
      <c r="G171" s="146"/>
      <c r="H171" s="146"/>
      <c r="I171" s="146"/>
      <c r="J171" s="146"/>
      <c r="K171" s="146"/>
    </row>
    <row r="172">
      <c r="B172" s="183"/>
      <c r="E172" s="146"/>
      <c r="F172" s="146"/>
      <c r="G172" s="146"/>
      <c r="H172" s="146"/>
      <c r="I172" s="146"/>
      <c r="J172" s="146"/>
      <c r="K172" s="146"/>
    </row>
    <row r="173">
      <c r="B173" s="183"/>
      <c r="E173" s="146"/>
      <c r="F173" s="146"/>
      <c r="G173" s="146"/>
      <c r="H173" s="146"/>
      <c r="I173" s="146"/>
      <c r="J173" s="146"/>
      <c r="K173" s="146"/>
    </row>
    <row r="174">
      <c r="B174" s="183"/>
      <c r="E174" s="146"/>
      <c r="F174" s="146"/>
      <c r="G174" s="146"/>
      <c r="H174" s="146"/>
      <c r="I174" s="146"/>
      <c r="J174" s="146"/>
      <c r="K174" s="146"/>
    </row>
    <row r="175">
      <c r="B175" s="183"/>
      <c r="E175" s="146"/>
      <c r="F175" s="146"/>
      <c r="G175" s="146"/>
      <c r="H175" s="146"/>
      <c r="I175" s="146"/>
      <c r="J175" s="146"/>
      <c r="K175" s="146"/>
    </row>
    <row r="176">
      <c r="B176" s="183"/>
      <c r="E176" s="146"/>
      <c r="F176" s="146"/>
      <c r="G176" s="146"/>
      <c r="H176" s="146"/>
      <c r="I176" s="146"/>
      <c r="J176" s="146"/>
      <c r="K176" s="146"/>
    </row>
    <row r="177">
      <c r="B177" s="183"/>
      <c r="E177" s="146"/>
      <c r="F177" s="146"/>
      <c r="G177" s="146"/>
      <c r="H177" s="146"/>
      <c r="I177" s="146"/>
      <c r="J177" s="146"/>
      <c r="K177" s="146"/>
    </row>
    <row r="178">
      <c r="B178" s="183"/>
      <c r="E178" s="146"/>
      <c r="F178" s="146"/>
      <c r="G178" s="146"/>
      <c r="H178" s="146"/>
      <c r="I178" s="146"/>
      <c r="J178" s="146"/>
      <c r="K178" s="146"/>
    </row>
    <row r="179">
      <c r="B179" s="183"/>
      <c r="E179" s="146"/>
      <c r="F179" s="146"/>
      <c r="G179" s="146"/>
      <c r="H179" s="146"/>
      <c r="I179" s="146"/>
      <c r="J179" s="146"/>
      <c r="K179" s="146"/>
    </row>
    <row r="180">
      <c r="B180" s="183"/>
      <c r="E180" s="146"/>
      <c r="F180" s="146"/>
      <c r="G180" s="146"/>
      <c r="H180" s="146"/>
      <c r="I180" s="146"/>
      <c r="J180" s="146"/>
      <c r="K180" s="146"/>
    </row>
    <row r="181">
      <c r="B181" s="183"/>
      <c r="E181" s="146"/>
      <c r="F181" s="146"/>
      <c r="G181" s="146"/>
      <c r="H181" s="146"/>
      <c r="I181" s="146"/>
      <c r="J181" s="146"/>
      <c r="K181" s="146"/>
    </row>
    <row r="182">
      <c r="B182" s="183"/>
      <c r="E182" s="146"/>
      <c r="F182" s="146"/>
      <c r="G182" s="146"/>
      <c r="H182" s="146"/>
      <c r="I182" s="146"/>
      <c r="J182" s="146"/>
      <c r="K182" s="146"/>
    </row>
    <row r="183">
      <c r="B183" s="183"/>
      <c r="E183" s="146"/>
      <c r="F183" s="146"/>
      <c r="G183" s="146"/>
      <c r="H183" s="146"/>
      <c r="I183" s="146"/>
      <c r="J183" s="146"/>
      <c r="K183" s="146"/>
    </row>
    <row r="184">
      <c r="B184" s="183"/>
      <c r="E184" s="146"/>
      <c r="F184" s="146"/>
      <c r="G184" s="146"/>
      <c r="H184" s="146"/>
      <c r="I184" s="146"/>
      <c r="J184" s="146"/>
      <c r="K184" s="146"/>
    </row>
    <row r="185">
      <c r="B185" s="183"/>
      <c r="E185" s="146"/>
      <c r="F185" s="146"/>
      <c r="G185" s="146"/>
      <c r="H185" s="146"/>
      <c r="I185" s="146"/>
      <c r="J185" s="146"/>
      <c r="K185" s="146"/>
    </row>
    <row r="186">
      <c r="B186" s="183"/>
      <c r="E186" s="146"/>
      <c r="F186" s="146"/>
      <c r="G186" s="146"/>
      <c r="H186" s="146"/>
      <c r="I186" s="146"/>
      <c r="J186" s="146"/>
      <c r="K186" s="146"/>
    </row>
    <row r="187">
      <c r="B187" s="183"/>
      <c r="E187" s="146"/>
      <c r="F187" s="146"/>
      <c r="G187" s="146"/>
      <c r="H187" s="146"/>
      <c r="I187" s="146"/>
      <c r="J187" s="146"/>
      <c r="K187" s="146"/>
    </row>
    <row r="188">
      <c r="B188" s="183"/>
      <c r="E188" s="146"/>
      <c r="F188" s="146"/>
      <c r="G188" s="146"/>
      <c r="H188" s="146"/>
      <c r="I188" s="146"/>
      <c r="J188" s="146"/>
      <c r="K188" s="146"/>
    </row>
    <row r="189">
      <c r="B189" s="183"/>
      <c r="E189" s="146"/>
      <c r="F189" s="146"/>
      <c r="G189" s="146"/>
      <c r="H189" s="146"/>
      <c r="I189" s="146"/>
      <c r="J189" s="146"/>
      <c r="K189" s="146"/>
    </row>
    <row r="190">
      <c r="B190" s="183"/>
      <c r="E190" s="146"/>
      <c r="F190" s="146"/>
      <c r="G190" s="146"/>
      <c r="H190" s="146"/>
      <c r="I190" s="146"/>
      <c r="J190" s="146"/>
      <c r="K190" s="146"/>
    </row>
    <row r="191">
      <c r="B191" s="183"/>
      <c r="E191" s="146"/>
      <c r="F191" s="146"/>
      <c r="G191" s="146"/>
      <c r="H191" s="146"/>
      <c r="I191" s="146"/>
      <c r="J191" s="146"/>
      <c r="K191" s="146"/>
    </row>
    <row r="192">
      <c r="B192" s="183"/>
      <c r="E192" s="146"/>
      <c r="F192" s="146"/>
      <c r="G192" s="146"/>
      <c r="H192" s="146"/>
      <c r="I192" s="146"/>
      <c r="J192" s="146"/>
      <c r="K192" s="146"/>
    </row>
    <row r="193">
      <c r="B193" s="183"/>
      <c r="E193" s="146"/>
      <c r="F193" s="146"/>
      <c r="G193" s="146"/>
      <c r="H193" s="146"/>
      <c r="I193" s="146"/>
      <c r="J193" s="146"/>
      <c r="K193" s="146"/>
    </row>
    <row r="194">
      <c r="B194" s="183"/>
      <c r="E194" s="146"/>
      <c r="F194" s="146"/>
      <c r="G194" s="146"/>
      <c r="H194" s="146"/>
      <c r="I194" s="146"/>
      <c r="J194" s="146"/>
      <c r="K194" s="146"/>
    </row>
    <row r="195">
      <c r="B195" s="183"/>
      <c r="E195" s="146"/>
      <c r="F195" s="146"/>
      <c r="G195" s="146"/>
      <c r="H195" s="146"/>
      <c r="I195" s="146"/>
      <c r="J195" s="146"/>
      <c r="K195" s="146"/>
    </row>
    <row r="196">
      <c r="B196" s="183"/>
      <c r="E196" s="146"/>
      <c r="F196" s="146"/>
      <c r="G196" s="146"/>
      <c r="H196" s="146"/>
      <c r="I196" s="146"/>
      <c r="J196" s="146"/>
      <c r="K196" s="146"/>
    </row>
    <row r="197">
      <c r="B197" s="183"/>
      <c r="E197" s="146"/>
      <c r="F197" s="146"/>
      <c r="G197" s="146"/>
      <c r="H197" s="146"/>
      <c r="I197" s="146"/>
      <c r="J197" s="146"/>
      <c r="K197" s="146"/>
    </row>
    <row r="198">
      <c r="B198" s="183"/>
      <c r="E198" s="146"/>
      <c r="F198" s="146"/>
      <c r="G198" s="146"/>
      <c r="H198" s="146"/>
      <c r="I198" s="146"/>
      <c r="J198" s="146"/>
      <c r="K198" s="146"/>
    </row>
    <row r="199">
      <c r="B199" s="183"/>
      <c r="E199" s="146"/>
      <c r="F199" s="146"/>
      <c r="G199" s="146"/>
      <c r="H199" s="146"/>
      <c r="I199" s="146"/>
      <c r="J199" s="146"/>
      <c r="K199" s="146"/>
    </row>
    <row r="200">
      <c r="B200" s="183"/>
      <c r="E200" s="146"/>
      <c r="F200" s="146"/>
      <c r="G200" s="146"/>
      <c r="H200" s="146"/>
      <c r="I200" s="146"/>
      <c r="J200" s="146"/>
      <c r="K200" s="146"/>
    </row>
    <row r="201">
      <c r="B201" s="183"/>
      <c r="E201" s="146"/>
      <c r="F201" s="146"/>
      <c r="G201" s="146"/>
      <c r="H201" s="146"/>
      <c r="I201" s="146"/>
      <c r="J201" s="146"/>
      <c r="K201" s="146"/>
    </row>
    <row r="202">
      <c r="B202" s="183"/>
      <c r="E202" s="146"/>
      <c r="F202" s="146"/>
      <c r="G202" s="146"/>
      <c r="H202" s="146"/>
      <c r="I202" s="146"/>
      <c r="J202" s="146"/>
      <c r="K202" s="146"/>
    </row>
    <row r="203">
      <c r="B203" s="183"/>
      <c r="E203" s="146"/>
      <c r="F203" s="146"/>
      <c r="G203" s="146"/>
      <c r="H203" s="146"/>
      <c r="I203" s="146"/>
      <c r="J203" s="146"/>
      <c r="K203" s="146"/>
    </row>
    <row r="204">
      <c r="B204" s="183"/>
      <c r="E204" s="146"/>
      <c r="F204" s="146"/>
      <c r="G204" s="146"/>
      <c r="H204" s="146"/>
      <c r="I204" s="146"/>
      <c r="J204" s="146"/>
      <c r="K204" s="146"/>
    </row>
    <row r="205">
      <c r="B205" s="183"/>
      <c r="E205" s="146"/>
      <c r="F205" s="146"/>
      <c r="G205" s="146"/>
      <c r="H205" s="146"/>
      <c r="I205" s="146"/>
      <c r="J205" s="146"/>
      <c r="K205" s="146"/>
    </row>
    <row r="206">
      <c r="B206" s="183"/>
      <c r="E206" s="146"/>
      <c r="F206" s="146"/>
      <c r="G206" s="146"/>
      <c r="H206" s="146"/>
      <c r="I206" s="146"/>
      <c r="J206" s="146"/>
      <c r="K206" s="146"/>
    </row>
    <row r="207">
      <c r="B207" s="183"/>
      <c r="E207" s="146"/>
      <c r="F207" s="146"/>
      <c r="G207" s="146"/>
      <c r="H207" s="146"/>
      <c r="I207" s="146"/>
      <c r="J207" s="146"/>
      <c r="K207" s="146"/>
    </row>
    <row r="208">
      <c r="B208" s="183"/>
      <c r="E208" s="146"/>
      <c r="F208" s="146"/>
      <c r="G208" s="146"/>
      <c r="H208" s="146"/>
      <c r="I208" s="146"/>
      <c r="J208" s="146"/>
      <c r="K208" s="146"/>
    </row>
    <row r="209">
      <c r="B209" s="183"/>
      <c r="E209" s="146"/>
      <c r="F209" s="146"/>
      <c r="G209" s="146"/>
      <c r="H209" s="146"/>
      <c r="I209" s="146"/>
      <c r="J209" s="146"/>
      <c r="K209" s="146"/>
    </row>
    <row r="210">
      <c r="B210" s="183"/>
      <c r="E210" s="146"/>
      <c r="F210" s="146"/>
      <c r="G210" s="146"/>
      <c r="H210" s="146"/>
      <c r="I210" s="146"/>
      <c r="J210" s="146"/>
      <c r="K210" s="146"/>
    </row>
    <row r="211">
      <c r="B211" s="183"/>
      <c r="E211" s="146"/>
      <c r="F211" s="146"/>
      <c r="G211" s="146"/>
      <c r="H211" s="146"/>
      <c r="I211" s="146"/>
      <c r="J211" s="146"/>
      <c r="K211" s="146"/>
    </row>
    <row r="212">
      <c r="B212" s="183"/>
      <c r="E212" s="146"/>
      <c r="F212" s="146"/>
      <c r="G212" s="146"/>
      <c r="H212" s="146"/>
      <c r="I212" s="146"/>
      <c r="J212" s="146"/>
      <c r="K212" s="146"/>
    </row>
    <row r="213">
      <c r="B213" s="183"/>
      <c r="E213" s="146"/>
      <c r="F213" s="146"/>
      <c r="G213" s="146"/>
      <c r="H213" s="146"/>
      <c r="I213" s="146"/>
      <c r="J213" s="146"/>
      <c r="K213" s="146"/>
    </row>
    <row r="214">
      <c r="B214" s="183"/>
      <c r="E214" s="146"/>
      <c r="F214" s="146"/>
      <c r="G214" s="146"/>
      <c r="H214" s="146"/>
      <c r="I214" s="146"/>
      <c r="J214" s="146"/>
      <c r="K214" s="146"/>
    </row>
    <row r="215">
      <c r="B215" s="183"/>
      <c r="E215" s="146"/>
      <c r="F215" s="146"/>
      <c r="G215" s="146"/>
      <c r="H215" s="146"/>
      <c r="I215" s="146"/>
      <c r="J215" s="146"/>
      <c r="K215" s="146"/>
    </row>
    <row r="216">
      <c r="B216" s="183"/>
      <c r="E216" s="146"/>
      <c r="F216" s="146"/>
      <c r="G216" s="146"/>
      <c r="H216" s="146"/>
      <c r="I216" s="146"/>
      <c r="J216" s="146"/>
      <c r="K216" s="146"/>
    </row>
    <row r="217">
      <c r="B217" s="183"/>
      <c r="E217" s="146"/>
      <c r="F217" s="146"/>
      <c r="G217" s="146"/>
      <c r="H217" s="146"/>
      <c r="I217" s="146"/>
      <c r="J217" s="146"/>
      <c r="K217" s="146"/>
    </row>
    <row r="218">
      <c r="B218" s="183"/>
      <c r="E218" s="146"/>
      <c r="F218" s="146"/>
      <c r="G218" s="146"/>
      <c r="H218" s="146"/>
      <c r="I218" s="146"/>
      <c r="J218" s="146"/>
      <c r="K218" s="146"/>
    </row>
    <row r="219">
      <c r="B219" s="183"/>
      <c r="E219" s="146"/>
      <c r="F219" s="146"/>
      <c r="G219" s="146"/>
      <c r="H219" s="146"/>
      <c r="I219" s="146"/>
      <c r="J219" s="146"/>
      <c r="K219" s="146"/>
    </row>
    <row r="220">
      <c r="B220" s="183"/>
      <c r="E220" s="146"/>
      <c r="F220" s="146"/>
      <c r="G220" s="146"/>
      <c r="H220" s="146"/>
      <c r="I220" s="146"/>
      <c r="J220" s="146"/>
      <c r="K220" s="146"/>
    </row>
    <row r="221">
      <c r="B221" s="183"/>
      <c r="E221" s="146"/>
      <c r="F221" s="146"/>
      <c r="G221" s="146"/>
      <c r="H221" s="146"/>
      <c r="I221" s="146"/>
      <c r="J221" s="146"/>
      <c r="K221" s="146"/>
    </row>
    <row r="222">
      <c r="B222" s="183"/>
      <c r="E222" s="146"/>
      <c r="F222" s="146"/>
      <c r="G222" s="146"/>
      <c r="H222" s="146"/>
      <c r="I222" s="146"/>
      <c r="J222" s="146"/>
      <c r="K222" s="146"/>
    </row>
    <row r="223">
      <c r="B223" s="183"/>
      <c r="E223" s="146"/>
      <c r="F223" s="146"/>
      <c r="G223" s="146"/>
      <c r="H223" s="146"/>
      <c r="I223" s="146"/>
      <c r="J223" s="146"/>
      <c r="K223" s="146"/>
    </row>
    <row r="224">
      <c r="B224" s="183"/>
      <c r="E224" s="146"/>
      <c r="F224" s="146"/>
      <c r="G224" s="146"/>
      <c r="H224" s="146"/>
      <c r="I224" s="146"/>
      <c r="J224" s="146"/>
      <c r="K224" s="146"/>
    </row>
    <row r="225">
      <c r="B225" s="183"/>
      <c r="E225" s="146"/>
      <c r="F225" s="146"/>
      <c r="G225" s="146"/>
      <c r="H225" s="146"/>
      <c r="I225" s="146"/>
      <c r="J225" s="146"/>
      <c r="K225" s="146"/>
    </row>
    <row r="226">
      <c r="B226" s="183"/>
      <c r="E226" s="146"/>
      <c r="F226" s="146"/>
      <c r="G226" s="146"/>
      <c r="H226" s="146"/>
      <c r="I226" s="146"/>
      <c r="J226" s="146"/>
      <c r="K226" s="146"/>
    </row>
    <row r="227">
      <c r="B227" s="183"/>
      <c r="E227" s="146"/>
      <c r="F227" s="146"/>
      <c r="G227" s="146"/>
      <c r="H227" s="146"/>
      <c r="I227" s="146"/>
      <c r="J227" s="146"/>
      <c r="K227" s="146"/>
    </row>
    <row r="228">
      <c r="B228" s="183"/>
      <c r="E228" s="146"/>
      <c r="F228" s="146"/>
      <c r="G228" s="146"/>
      <c r="H228" s="146"/>
      <c r="I228" s="146"/>
      <c r="J228" s="146"/>
      <c r="K228" s="146"/>
    </row>
    <row r="229">
      <c r="B229" s="183"/>
      <c r="E229" s="146"/>
      <c r="F229" s="146"/>
      <c r="G229" s="146"/>
      <c r="H229" s="146"/>
      <c r="I229" s="146"/>
      <c r="J229" s="146"/>
      <c r="K229" s="146"/>
    </row>
    <row r="230">
      <c r="B230" s="183"/>
      <c r="E230" s="146"/>
      <c r="F230" s="146"/>
      <c r="G230" s="146"/>
      <c r="H230" s="146"/>
      <c r="I230" s="146"/>
      <c r="J230" s="146"/>
      <c r="K230" s="146"/>
    </row>
    <row r="231">
      <c r="B231" s="183"/>
      <c r="E231" s="146"/>
      <c r="F231" s="146"/>
      <c r="G231" s="146"/>
      <c r="H231" s="146"/>
      <c r="I231" s="146"/>
      <c r="J231" s="146"/>
      <c r="K231" s="146"/>
    </row>
    <row r="232">
      <c r="B232" s="183"/>
      <c r="E232" s="146"/>
      <c r="F232" s="146"/>
      <c r="G232" s="146"/>
      <c r="H232" s="146"/>
      <c r="I232" s="146"/>
      <c r="J232" s="146"/>
      <c r="K232" s="146"/>
    </row>
    <row r="233">
      <c r="B233" s="183"/>
      <c r="E233" s="146"/>
      <c r="F233" s="146"/>
      <c r="G233" s="146"/>
      <c r="H233" s="146"/>
      <c r="I233" s="146"/>
      <c r="J233" s="146"/>
      <c r="K233" s="146"/>
    </row>
    <row r="234">
      <c r="B234" s="183"/>
      <c r="E234" s="146"/>
      <c r="F234" s="146"/>
      <c r="G234" s="146"/>
      <c r="H234" s="146"/>
      <c r="I234" s="146"/>
      <c r="J234" s="146"/>
      <c r="K234" s="146"/>
    </row>
    <row r="235">
      <c r="B235" s="183"/>
      <c r="E235" s="146"/>
      <c r="F235" s="146"/>
      <c r="G235" s="146"/>
      <c r="H235" s="146"/>
      <c r="I235" s="146"/>
      <c r="J235" s="146"/>
      <c r="K235" s="146"/>
    </row>
    <row r="236">
      <c r="B236" s="183"/>
      <c r="E236" s="146"/>
      <c r="F236" s="146"/>
      <c r="G236" s="146"/>
      <c r="H236" s="146"/>
      <c r="I236" s="146"/>
      <c r="J236" s="146"/>
      <c r="K236" s="146"/>
    </row>
    <row r="237">
      <c r="B237" s="183"/>
      <c r="E237" s="146"/>
      <c r="F237" s="146"/>
      <c r="G237" s="146"/>
      <c r="H237" s="146"/>
      <c r="I237" s="146"/>
      <c r="J237" s="146"/>
      <c r="K237" s="146"/>
    </row>
    <row r="238">
      <c r="B238" s="183"/>
      <c r="E238" s="146"/>
      <c r="F238" s="146"/>
      <c r="G238" s="146"/>
      <c r="H238" s="146"/>
      <c r="I238" s="146"/>
      <c r="J238" s="146"/>
      <c r="K238" s="146"/>
    </row>
    <row r="239">
      <c r="B239" s="183"/>
      <c r="E239" s="146"/>
      <c r="F239" s="146"/>
      <c r="G239" s="146"/>
      <c r="H239" s="146"/>
      <c r="I239" s="146"/>
      <c r="J239" s="146"/>
      <c r="K239" s="146"/>
    </row>
    <row r="240">
      <c r="B240" s="183"/>
      <c r="E240" s="146"/>
      <c r="F240" s="146"/>
      <c r="G240" s="146"/>
      <c r="H240" s="146"/>
      <c r="I240" s="146"/>
      <c r="J240" s="146"/>
      <c r="K240" s="146"/>
    </row>
    <row r="241">
      <c r="B241" s="183"/>
      <c r="E241" s="146"/>
      <c r="F241" s="146"/>
      <c r="G241" s="146"/>
      <c r="H241" s="146"/>
      <c r="I241" s="146"/>
      <c r="J241" s="146"/>
      <c r="K241" s="146"/>
    </row>
    <row r="242">
      <c r="B242" s="183"/>
      <c r="E242" s="146"/>
      <c r="F242" s="146"/>
      <c r="G242" s="146"/>
      <c r="H242" s="146"/>
      <c r="I242" s="146"/>
      <c r="J242" s="146"/>
      <c r="K242" s="146"/>
    </row>
    <row r="243">
      <c r="B243" s="183"/>
      <c r="E243" s="146"/>
      <c r="F243" s="146"/>
      <c r="G243" s="146"/>
      <c r="H243" s="146"/>
      <c r="I243" s="146"/>
      <c r="J243" s="146"/>
      <c r="K243" s="146"/>
    </row>
    <row r="244">
      <c r="B244" s="183"/>
      <c r="E244" s="146"/>
      <c r="F244" s="146"/>
      <c r="G244" s="146"/>
      <c r="H244" s="146"/>
      <c r="I244" s="146"/>
      <c r="J244" s="146"/>
      <c r="K244" s="146"/>
    </row>
    <row r="245">
      <c r="B245" s="183"/>
      <c r="E245" s="146"/>
      <c r="F245" s="146"/>
      <c r="G245" s="146"/>
      <c r="H245" s="146"/>
      <c r="I245" s="146"/>
      <c r="J245" s="146"/>
      <c r="K245" s="146"/>
    </row>
    <row r="246">
      <c r="B246" s="183"/>
      <c r="E246" s="146"/>
      <c r="F246" s="146"/>
      <c r="G246" s="146"/>
      <c r="H246" s="146"/>
      <c r="I246" s="146"/>
      <c r="J246" s="146"/>
      <c r="K246" s="146"/>
    </row>
    <row r="247">
      <c r="B247" s="183"/>
      <c r="E247" s="146"/>
      <c r="F247" s="146"/>
      <c r="G247" s="146"/>
      <c r="H247" s="146"/>
      <c r="I247" s="146"/>
      <c r="J247" s="146"/>
      <c r="K247" s="146"/>
    </row>
    <row r="248">
      <c r="B248" s="183"/>
      <c r="E248" s="146"/>
      <c r="F248" s="146"/>
      <c r="G248" s="146"/>
      <c r="H248" s="146"/>
      <c r="I248" s="146"/>
      <c r="J248" s="146"/>
      <c r="K248" s="146"/>
    </row>
    <row r="249">
      <c r="B249" s="183"/>
      <c r="E249" s="146"/>
      <c r="F249" s="146"/>
      <c r="G249" s="146"/>
      <c r="H249" s="146"/>
      <c r="I249" s="146"/>
      <c r="J249" s="146"/>
      <c r="K249" s="146"/>
    </row>
    <row r="250">
      <c r="B250" s="183"/>
      <c r="E250" s="146"/>
      <c r="F250" s="146"/>
      <c r="G250" s="146"/>
      <c r="H250" s="146"/>
      <c r="I250" s="146"/>
      <c r="J250" s="146"/>
      <c r="K250" s="146"/>
    </row>
    <row r="251">
      <c r="B251" s="183"/>
      <c r="E251" s="146"/>
      <c r="F251" s="146"/>
      <c r="G251" s="146"/>
      <c r="H251" s="146"/>
      <c r="I251" s="146"/>
      <c r="J251" s="146"/>
      <c r="K251" s="146"/>
    </row>
    <row r="252">
      <c r="B252" s="183"/>
      <c r="E252" s="146"/>
      <c r="F252" s="146"/>
      <c r="G252" s="146"/>
      <c r="H252" s="146"/>
      <c r="I252" s="146"/>
      <c r="J252" s="146"/>
      <c r="K252" s="146"/>
    </row>
    <row r="253">
      <c r="B253" s="183"/>
      <c r="E253" s="146"/>
      <c r="F253" s="146"/>
      <c r="G253" s="146"/>
      <c r="H253" s="146"/>
      <c r="I253" s="146"/>
      <c r="J253" s="146"/>
      <c r="K253" s="146"/>
    </row>
    <row r="254">
      <c r="B254" s="183"/>
      <c r="E254" s="146"/>
      <c r="F254" s="146"/>
      <c r="G254" s="146"/>
      <c r="H254" s="146"/>
      <c r="I254" s="146"/>
      <c r="J254" s="146"/>
      <c r="K254" s="146"/>
    </row>
    <row r="255">
      <c r="B255" s="183"/>
      <c r="E255" s="146"/>
      <c r="F255" s="146"/>
      <c r="G255" s="146"/>
      <c r="H255" s="146"/>
      <c r="I255" s="146"/>
      <c r="J255" s="146"/>
      <c r="K255" s="146"/>
    </row>
    <row r="256">
      <c r="B256" s="183"/>
      <c r="E256" s="146"/>
      <c r="F256" s="146"/>
      <c r="G256" s="146"/>
      <c r="H256" s="146"/>
      <c r="I256" s="146"/>
      <c r="J256" s="146"/>
      <c r="K256" s="146"/>
    </row>
    <row r="257">
      <c r="B257" s="183"/>
      <c r="E257" s="146"/>
      <c r="F257" s="146"/>
      <c r="G257" s="146"/>
      <c r="H257" s="146"/>
      <c r="I257" s="146"/>
      <c r="J257" s="146"/>
      <c r="K257" s="146"/>
    </row>
    <row r="258">
      <c r="B258" s="183"/>
      <c r="E258" s="146"/>
      <c r="F258" s="146"/>
      <c r="G258" s="146"/>
      <c r="H258" s="146"/>
      <c r="I258" s="146"/>
      <c r="J258" s="146"/>
      <c r="K258" s="146"/>
    </row>
    <row r="259">
      <c r="B259" s="183"/>
      <c r="E259" s="146"/>
      <c r="F259" s="146"/>
      <c r="G259" s="146"/>
      <c r="H259" s="146"/>
      <c r="I259" s="146"/>
      <c r="J259" s="146"/>
      <c r="K259" s="146"/>
    </row>
    <row r="260">
      <c r="B260" s="183"/>
      <c r="E260" s="146"/>
      <c r="F260" s="146"/>
      <c r="G260" s="146"/>
      <c r="H260" s="146"/>
      <c r="I260" s="146"/>
      <c r="J260" s="146"/>
      <c r="K260" s="146"/>
    </row>
    <row r="261">
      <c r="B261" s="183"/>
      <c r="E261" s="146"/>
      <c r="F261" s="146"/>
      <c r="G261" s="146"/>
      <c r="H261" s="146"/>
      <c r="I261" s="146"/>
      <c r="J261" s="146"/>
      <c r="K261" s="146"/>
    </row>
    <row r="262">
      <c r="B262" s="183"/>
      <c r="E262" s="146"/>
      <c r="F262" s="146"/>
      <c r="G262" s="146"/>
      <c r="H262" s="146"/>
      <c r="I262" s="146"/>
      <c r="J262" s="146"/>
      <c r="K262" s="146"/>
    </row>
    <row r="263">
      <c r="B263" s="183"/>
      <c r="E263" s="146"/>
      <c r="F263" s="146"/>
      <c r="G263" s="146"/>
      <c r="H263" s="146"/>
      <c r="I263" s="146"/>
      <c r="J263" s="146"/>
      <c r="K263" s="146"/>
    </row>
    <row r="264">
      <c r="B264" s="183"/>
      <c r="E264" s="146"/>
      <c r="F264" s="146"/>
      <c r="G264" s="146"/>
      <c r="H264" s="146"/>
      <c r="I264" s="146"/>
      <c r="J264" s="146"/>
      <c r="K264" s="146"/>
    </row>
    <row r="265">
      <c r="B265" s="183"/>
      <c r="E265" s="146"/>
      <c r="F265" s="146"/>
      <c r="G265" s="146"/>
      <c r="H265" s="146"/>
      <c r="I265" s="146"/>
      <c r="J265" s="146"/>
      <c r="K265" s="146"/>
    </row>
    <row r="266">
      <c r="B266" s="183"/>
      <c r="E266" s="146"/>
      <c r="F266" s="146"/>
      <c r="G266" s="146"/>
      <c r="H266" s="146"/>
      <c r="I266" s="146"/>
      <c r="J266" s="146"/>
      <c r="K266" s="146"/>
    </row>
    <row r="267">
      <c r="B267" s="183"/>
      <c r="E267" s="146"/>
      <c r="F267" s="146"/>
      <c r="G267" s="146"/>
      <c r="H267" s="146"/>
      <c r="I267" s="146"/>
      <c r="J267" s="146"/>
      <c r="K267" s="146"/>
    </row>
    <row r="268">
      <c r="B268" s="183"/>
      <c r="E268" s="146"/>
      <c r="F268" s="146"/>
      <c r="G268" s="146"/>
      <c r="H268" s="146"/>
      <c r="I268" s="146"/>
      <c r="J268" s="146"/>
      <c r="K268" s="146"/>
    </row>
    <row r="269">
      <c r="B269" s="183"/>
      <c r="E269" s="146"/>
      <c r="F269" s="146"/>
      <c r="G269" s="146"/>
      <c r="H269" s="146"/>
      <c r="I269" s="146"/>
      <c r="J269" s="146"/>
      <c r="K269" s="146"/>
    </row>
    <row r="270">
      <c r="B270" s="183"/>
      <c r="E270" s="146"/>
      <c r="F270" s="146"/>
      <c r="G270" s="146"/>
      <c r="H270" s="146"/>
      <c r="I270" s="146"/>
      <c r="J270" s="146"/>
      <c r="K270" s="146"/>
    </row>
    <row r="271">
      <c r="B271" s="183"/>
      <c r="E271" s="146"/>
      <c r="F271" s="146"/>
      <c r="G271" s="146"/>
      <c r="H271" s="146"/>
      <c r="I271" s="146"/>
      <c r="J271" s="146"/>
      <c r="K271" s="146"/>
    </row>
    <row r="272">
      <c r="B272" s="183"/>
      <c r="E272" s="146"/>
      <c r="F272" s="146"/>
      <c r="G272" s="146"/>
      <c r="H272" s="146"/>
      <c r="I272" s="146"/>
      <c r="J272" s="146"/>
      <c r="K272" s="146"/>
    </row>
    <row r="273">
      <c r="B273" s="183"/>
      <c r="E273" s="146"/>
      <c r="F273" s="146"/>
      <c r="G273" s="146"/>
      <c r="H273" s="146"/>
      <c r="I273" s="146"/>
      <c r="J273" s="146"/>
      <c r="K273" s="146"/>
    </row>
    <row r="274">
      <c r="B274" s="183"/>
      <c r="E274" s="146"/>
      <c r="F274" s="146"/>
      <c r="G274" s="146"/>
      <c r="H274" s="146"/>
      <c r="I274" s="146"/>
      <c r="J274" s="146"/>
      <c r="K274" s="146"/>
    </row>
    <row r="275">
      <c r="B275" s="183"/>
      <c r="E275" s="146"/>
      <c r="F275" s="146"/>
      <c r="G275" s="146"/>
      <c r="H275" s="146"/>
      <c r="I275" s="146"/>
      <c r="J275" s="146"/>
      <c r="K275" s="146"/>
    </row>
    <row r="276">
      <c r="B276" s="183"/>
      <c r="E276" s="146"/>
      <c r="F276" s="146"/>
      <c r="G276" s="146"/>
      <c r="H276" s="146"/>
      <c r="I276" s="146"/>
      <c r="J276" s="146"/>
      <c r="K276" s="146"/>
    </row>
    <row r="277">
      <c r="B277" s="183"/>
      <c r="E277" s="146"/>
      <c r="F277" s="146"/>
      <c r="G277" s="146"/>
      <c r="H277" s="146"/>
      <c r="I277" s="146"/>
      <c r="J277" s="146"/>
      <c r="K277" s="146"/>
    </row>
    <row r="278">
      <c r="B278" s="183"/>
      <c r="E278" s="146"/>
      <c r="F278" s="146"/>
      <c r="G278" s="146"/>
      <c r="H278" s="146"/>
      <c r="I278" s="146"/>
      <c r="J278" s="146"/>
      <c r="K278" s="146"/>
    </row>
    <row r="279">
      <c r="B279" s="183"/>
      <c r="E279" s="146"/>
      <c r="F279" s="146"/>
      <c r="G279" s="146"/>
      <c r="H279" s="146"/>
      <c r="I279" s="146"/>
      <c r="J279" s="146"/>
      <c r="K279" s="146"/>
    </row>
    <row r="280">
      <c r="B280" s="183"/>
      <c r="E280" s="146"/>
      <c r="F280" s="146"/>
      <c r="G280" s="146"/>
      <c r="H280" s="146"/>
      <c r="I280" s="146"/>
      <c r="J280" s="146"/>
      <c r="K280" s="146"/>
    </row>
    <row r="281">
      <c r="B281" s="183"/>
      <c r="E281" s="146"/>
      <c r="F281" s="146"/>
      <c r="G281" s="146"/>
      <c r="H281" s="146"/>
      <c r="I281" s="146"/>
      <c r="J281" s="146"/>
      <c r="K281" s="146"/>
    </row>
    <row r="282">
      <c r="B282" s="183"/>
      <c r="E282" s="146"/>
      <c r="F282" s="146"/>
      <c r="G282" s="146"/>
      <c r="H282" s="146"/>
      <c r="I282" s="146"/>
      <c r="J282" s="146"/>
      <c r="K282" s="146"/>
    </row>
    <row r="283">
      <c r="B283" s="183"/>
      <c r="E283" s="146"/>
      <c r="F283" s="146"/>
      <c r="G283" s="146"/>
      <c r="H283" s="146"/>
      <c r="I283" s="146"/>
      <c r="J283" s="146"/>
      <c r="K283" s="146"/>
    </row>
    <row r="284">
      <c r="B284" s="183"/>
      <c r="E284" s="146"/>
      <c r="F284" s="146"/>
      <c r="G284" s="146"/>
      <c r="H284" s="146"/>
      <c r="I284" s="146"/>
      <c r="J284" s="146"/>
      <c r="K284" s="146"/>
    </row>
    <row r="285">
      <c r="B285" s="183"/>
      <c r="E285" s="146"/>
      <c r="F285" s="146"/>
      <c r="G285" s="146"/>
      <c r="H285" s="146"/>
      <c r="I285" s="146"/>
      <c r="J285" s="146"/>
      <c r="K285" s="146"/>
    </row>
    <row r="286">
      <c r="B286" s="183"/>
      <c r="E286" s="146"/>
      <c r="F286" s="146"/>
      <c r="G286" s="146"/>
      <c r="H286" s="146"/>
      <c r="I286" s="146"/>
      <c r="J286" s="146"/>
      <c r="K286" s="146"/>
    </row>
    <row r="287">
      <c r="B287" s="183"/>
      <c r="E287" s="146"/>
      <c r="F287" s="146"/>
      <c r="G287" s="146"/>
      <c r="H287" s="146"/>
      <c r="I287" s="146"/>
      <c r="J287" s="146"/>
      <c r="K287" s="146"/>
    </row>
    <row r="288">
      <c r="B288" s="183"/>
      <c r="E288" s="146"/>
      <c r="F288" s="146"/>
      <c r="G288" s="146"/>
      <c r="H288" s="146"/>
      <c r="I288" s="146"/>
      <c r="J288" s="146"/>
      <c r="K288" s="146"/>
    </row>
    <row r="289">
      <c r="B289" s="183"/>
      <c r="E289" s="146"/>
      <c r="F289" s="146"/>
      <c r="G289" s="146"/>
      <c r="H289" s="146"/>
      <c r="I289" s="146"/>
      <c r="J289" s="146"/>
      <c r="K289" s="146"/>
    </row>
    <row r="290">
      <c r="B290" s="183"/>
      <c r="E290" s="146"/>
      <c r="F290" s="146"/>
      <c r="G290" s="146"/>
      <c r="H290" s="146"/>
      <c r="I290" s="146"/>
      <c r="J290" s="146"/>
      <c r="K290" s="146"/>
    </row>
    <row r="291">
      <c r="B291" s="183"/>
      <c r="E291" s="146"/>
      <c r="F291" s="146"/>
      <c r="G291" s="146"/>
      <c r="H291" s="146"/>
      <c r="I291" s="146"/>
      <c r="J291" s="146"/>
      <c r="K291" s="146"/>
    </row>
    <row r="292">
      <c r="B292" s="183"/>
      <c r="E292" s="146"/>
      <c r="F292" s="146"/>
      <c r="G292" s="146"/>
      <c r="H292" s="146"/>
      <c r="I292" s="146"/>
      <c r="J292" s="146"/>
      <c r="K292" s="146"/>
    </row>
    <row r="293">
      <c r="B293" s="183"/>
      <c r="E293" s="146"/>
      <c r="F293" s="146"/>
      <c r="G293" s="146"/>
      <c r="H293" s="146"/>
      <c r="I293" s="146"/>
      <c r="J293" s="146"/>
      <c r="K293" s="146"/>
    </row>
    <row r="294">
      <c r="B294" s="183"/>
      <c r="E294" s="146"/>
      <c r="F294" s="146"/>
      <c r="G294" s="146"/>
      <c r="H294" s="146"/>
      <c r="I294" s="146"/>
      <c r="J294" s="146"/>
      <c r="K294" s="146"/>
    </row>
    <row r="295">
      <c r="B295" s="183"/>
      <c r="E295" s="146"/>
      <c r="F295" s="146"/>
      <c r="G295" s="146"/>
      <c r="H295" s="146"/>
      <c r="I295" s="146"/>
      <c r="J295" s="146"/>
      <c r="K295" s="146"/>
    </row>
    <row r="296">
      <c r="B296" s="183"/>
      <c r="E296" s="146"/>
      <c r="F296" s="146"/>
      <c r="G296" s="146"/>
      <c r="H296" s="146"/>
      <c r="I296" s="146"/>
      <c r="J296" s="146"/>
      <c r="K296" s="146"/>
    </row>
    <row r="297">
      <c r="B297" s="183"/>
      <c r="E297" s="146"/>
      <c r="F297" s="146"/>
      <c r="G297" s="146"/>
      <c r="H297" s="146"/>
      <c r="I297" s="146"/>
      <c r="J297" s="146"/>
      <c r="K297" s="146"/>
    </row>
    <row r="298">
      <c r="B298" s="183"/>
      <c r="E298" s="146"/>
      <c r="F298" s="146"/>
      <c r="G298" s="146"/>
      <c r="H298" s="146"/>
      <c r="I298" s="146"/>
      <c r="J298" s="146"/>
      <c r="K298" s="146"/>
    </row>
    <row r="299">
      <c r="B299" s="183"/>
      <c r="E299" s="146"/>
      <c r="F299" s="146"/>
      <c r="G299" s="146"/>
      <c r="H299" s="146"/>
      <c r="I299" s="146"/>
      <c r="J299" s="146"/>
      <c r="K299" s="146"/>
    </row>
    <row r="300">
      <c r="B300" s="183"/>
      <c r="E300" s="146"/>
      <c r="F300" s="146"/>
      <c r="G300" s="146"/>
      <c r="H300" s="146"/>
      <c r="I300" s="146"/>
      <c r="J300" s="146"/>
      <c r="K300" s="146"/>
    </row>
    <row r="301">
      <c r="B301" s="183"/>
      <c r="E301" s="146"/>
      <c r="F301" s="146"/>
      <c r="G301" s="146"/>
      <c r="H301" s="146"/>
      <c r="I301" s="146"/>
      <c r="J301" s="146"/>
      <c r="K301" s="146"/>
    </row>
    <row r="302">
      <c r="B302" s="183"/>
      <c r="E302" s="146"/>
      <c r="F302" s="146"/>
      <c r="G302" s="146"/>
      <c r="H302" s="146"/>
      <c r="I302" s="146"/>
      <c r="J302" s="146"/>
      <c r="K302" s="146"/>
    </row>
    <row r="303">
      <c r="B303" s="183"/>
      <c r="E303" s="146"/>
      <c r="F303" s="146"/>
      <c r="G303" s="146"/>
      <c r="H303" s="146"/>
      <c r="I303" s="146"/>
      <c r="J303" s="146"/>
      <c r="K303" s="146"/>
    </row>
    <row r="304">
      <c r="B304" s="183"/>
      <c r="E304" s="146"/>
      <c r="F304" s="146"/>
      <c r="G304" s="146"/>
      <c r="H304" s="146"/>
      <c r="I304" s="146"/>
      <c r="J304" s="146"/>
      <c r="K304" s="146"/>
    </row>
    <row r="305">
      <c r="B305" s="183"/>
      <c r="E305" s="146"/>
      <c r="F305" s="146"/>
      <c r="G305" s="146"/>
      <c r="H305" s="146"/>
      <c r="I305" s="146"/>
      <c r="J305" s="146"/>
      <c r="K305" s="146"/>
    </row>
    <row r="306">
      <c r="B306" s="183"/>
      <c r="E306" s="146"/>
      <c r="F306" s="146"/>
      <c r="G306" s="146"/>
      <c r="H306" s="146"/>
      <c r="I306" s="146"/>
      <c r="J306" s="146"/>
      <c r="K306" s="146"/>
    </row>
    <row r="307">
      <c r="B307" s="183"/>
      <c r="E307" s="146"/>
      <c r="F307" s="146"/>
      <c r="G307" s="146"/>
      <c r="H307" s="146"/>
      <c r="I307" s="146"/>
      <c r="J307" s="146"/>
      <c r="K307" s="146"/>
    </row>
    <row r="308">
      <c r="B308" s="183"/>
      <c r="E308" s="146"/>
      <c r="F308" s="146"/>
      <c r="G308" s="146"/>
      <c r="H308" s="146"/>
      <c r="I308" s="146"/>
      <c r="J308" s="146"/>
      <c r="K308" s="146"/>
    </row>
    <row r="309">
      <c r="B309" s="183"/>
      <c r="E309" s="146"/>
      <c r="F309" s="146"/>
      <c r="G309" s="146"/>
      <c r="H309" s="146"/>
      <c r="I309" s="146"/>
      <c r="J309" s="146"/>
      <c r="K309" s="146"/>
    </row>
    <row r="310">
      <c r="B310" s="183"/>
      <c r="E310" s="146"/>
      <c r="F310" s="146"/>
      <c r="G310" s="146"/>
      <c r="H310" s="146"/>
      <c r="I310" s="146"/>
      <c r="J310" s="146"/>
      <c r="K310" s="146"/>
    </row>
    <row r="311">
      <c r="B311" s="183"/>
      <c r="E311" s="146"/>
      <c r="F311" s="146"/>
      <c r="G311" s="146"/>
      <c r="H311" s="146"/>
      <c r="I311" s="146"/>
      <c r="J311" s="146"/>
      <c r="K311" s="146"/>
    </row>
    <row r="312">
      <c r="B312" s="183"/>
      <c r="E312" s="146"/>
      <c r="F312" s="146"/>
      <c r="G312" s="146"/>
      <c r="H312" s="146"/>
      <c r="I312" s="146"/>
      <c r="J312" s="146"/>
      <c r="K312" s="146"/>
    </row>
    <row r="313">
      <c r="B313" s="183"/>
      <c r="E313" s="146"/>
      <c r="F313" s="146"/>
      <c r="G313" s="146"/>
      <c r="H313" s="146"/>
      <c r="I313" s="146"/>
      <c r="J313" s="146"/>
      <c r="K313" s="146"/>
    </row>
    <row r="314">
      <c r="B314" s="183"/>
      <c r="E314" s="146"/>
      <c r="F314" s="146"/>
      <c r="G314" s="146"/>
      <c r="H314" s="146"/>
      <c r="I314" s="146"/>
      <c r="J314" s="146"/>
      <c r="K314" s="146"/>
    </row>
    <row r="315">
      <c r="B315" s="183"/>
      <c r="E315" s="146"/>
      <c r="F315" s="146"/>
      <c r="G315" s="146"/>
      <c r="H315" s="146"/>
      <c r="I315" s="146"/>
      <c r="J315" s="146"/>
      <c r="K315" s="146"/>
    </row>
    <row r="316">
      <c r="B316" s="183"/>
      <c r="E316" s="146"/>
      <c r="F316" s="146"/>
      <c r="G316" s="146"/>
      <c r="H316" s="146"/>
      <c r="I316" s="146"/>
      <c r="J316" s="146"/>
      <c r="K316" s="146"/>
    </row>
    <row r="317">
      <c r="B317" s="183"/>
      <c r="E317" s="146"/>
      <c r="F317" s="146"/>
      <c r="G317" s="146"/>
      <c r="H317" s="146"/>
      <c r="I317" s="146"/>
      <c r="J317" s="146"/>
      <c r="K317" s="146"/>
    </row>
    <row r="318">
      <c r="B318" s="183"/>
      <c r="E318" s="146"/>
      <c r="F318" s="146"/>
      <c r="G318" s="146"/>
      <c r="H318" s="146"/>
      <c r="I318" s="146"/>
      <c r="J318" s="146"/>
      <c r="K318" s="146"/>
    </row>
    <row r="319">
      <c r="B319" s="183"/>
      <c r="E319" s="146"/>
      <c r="F319" s="146"/>
      <c r="G319" s="146"/>
      <c r="H319" s="146"/>
      <c r="I319" s="146"/>
      <c r="J319" s="146"/>
      <c r="K319" s="146"/>
    </row>
    <row r="320">
      <c r="B320" s="183"/>
      <c r="E320" s="146"/>
      <c r="F320" s="146"/>
      <c r="G320" s="146"/>
      <c r="H320" s="146"/>
      <c r="I320" s="146"/>
      <c r="J320" s="146"/>
      <c r="K320" s="146"/>
    </row>
    <row r="321">
      <c r="B321" s="183"/>
      <c r="E321" s="146"/>
      <c r="F321" s="146"/>
      <c r="G321" s="146"/>
      <c r="H321" s="146"/>
      <c r="I321" s="146"/>
      <c r="J321" s="146"/>
      <c r="K321" s="146"/>
    </row>
    <row r="322">
      <c r="B322" s="183"/>
      <c r="E322" s="146"/>
      <c r="F322" s="146"/>
      <c r="G322" s="146"/>
      <c r="H322" s="146"/>
      <c r="I322" s="146"/>
      <c r="J322" s="146"/>
      <c r="K322" s="146"/>
    </row>
    <row r="323">
      <c r="B323" s="183"/>
      <c r="E323" s="146"/>
      <c r="F323" s="146"/>
      <c r="G323" s="146"/>
      <c r="H323" s="146"/>
      <c r="I323" s="146"/>
      <c r="J323" s="146"/>
      <c r="K323" s="146"/>
    </row>
    <row r="324">
      <c r="B324" s="183"/>
      <c r="E324" s="146"/>
      <c r="F324" s="146"/>
      <c r="G324" s="146"/>
      <c r="H324" s="146"/>
      <c r="I324" s="146"/>
      <c r="J324" s="146"/>
      <c r="K324" s="146"/>
    </row>
    <row r="325">
      <c r="B325" s="183"/>
      <c r="E325" s="146"/>
      <c r="F325" s="146"/>
      <c r="G325" s="146"/>
      <c r="H325" s="146"/>
      <c r="I325" s="146"/>
      <c r="J325" s="146"/>
      <c r="K325" s="146"/>
    </row>
    <row r="326">
      <c r="B326" s="183"/>
      <c r="E326" s="146"/>
      <c r="F326" s="146"/>
      <c r="G326" s="146"/>
      <c r="H326" s="146"/>
      <c r="I326" s="146"/>
      <c r="J326" s="146"/>
      <c r="K326" s="146"/>
    </row>
    <row r="327">
      <c r="B327" s="183"/>
      <c r="E327" s="146"/>
      <c r="F327" s="146"/>
      <c r="G327" s="146"/>
      <c r="H327" s="146"/>
      <c r="I327" s="146"/>
      <c r="J327" s="146"/>
      <c r="K327" s="146"/>
    </row>
    <row r="328">
      <c r="B328" s="183"/>
      <c r="E328" s="146"/>
      <c r="F328" s="146"/>
      <c r="G328" s="146"/>
      <c r="H328" s="146"/>
      <c r="I328" s="146"/>
      <c r="J328" s="146"/>
      <c r="K328" s="146"/>
    </row>
    <row r="329">
      <c r="B329" s="183"/>
      <c r="E329" s="146"/>
      <c r="F329" s="146"/>
      <c r="G329" s="146"/>
      <c r="H329" s="146"/>
      <c r="I329" s="146"/>
      <c r="J329" s="146"/>
      <c r="K329" s="146"/>
    </row>
    <row r="330">
      <c r="B330" s="183"/>
      <c r="E330" s="146"/>
      <c r="F330" s="146"/>
      <c r="G330" s="146"/>
      <c r="H330" s="146"/>
      <c r="I330" s="146"/>
      <c r="J330" s="146"/>
      <c r="K330" s="146"/>
    </row>
    <row r="331">
      <c r="B331" s="183"/>
      <c r="E331" s="146"/>
      <c r="F331" s="146"/>
      <c r="G331" s="146"/>
      <c r="H331" s="146"/>
      <c r="I331" s="146"/>
      <c r="J331" s="146"/>
      <c r="K331" s="146"/>
    </row>
    <row r="332">
      <c r="B332" s="183"/>
      <c r="E332" s="146"/>
      <c r="F332" s="146"/>
      <c r="G332" s="146"/>
      <c r="H332" s="146"/>
      <c r="I332" s="146"/>
      <c r="J332" s="146"/>
      <c r="K332" s="146"/>
    </row>
    <row r="333">
      <c r="B333" s="183"/>
      <c r="E333" s="146"/>
      <c r="F333" s="146"/>
      <c r="G333" s="146"/>
      <c r="H333" s="146"/>
      <c r="I333" s="146"/>
      <c r="J333" s="146"/>
      <c r="K333" s="146"/>
    </row>
    <row r="334">
      <c r="B334" s="183"/>
      <c r="E334" s="146"/>
      <c r="F334" s="146"/>
      <c r="G334" s="146"/>
      <c r="H334" s="146"/>
      <c r="I334" s="146"/>
      <c r="J334" s="146"/>
      <c r="K334" s="146"/>
    </row>
    <row r="335">
      <c r="B335" s="183"/>
      <c r="E335" s="146"/>
      <c r="F335" s="146"/>
      <c r="G335" s="146"/>
      <c r="H335" s="146"/>
      <c r="I335" s="146"/>
      <c r="J335" s="146"/>
      <c r="K335" s="146"/>
    </row>
    <row r="336">
      <c r="B336" s="183"/>
      <c r="E336" s="146"/>
      <c r="F336" s="146"/>
      <c r="G336" s="146"/>
      <c r="H336" s="146"/>
      <c r="I336" s="146"/>
      <c r="J336" s="146"/>
      <c r="K336" s="146"/>
    </row>
    <row r="337">
      <c r="B337" s="183"/>
      <c r="E337" s="146"/>
      <c r="F337" s="146"/>
      <c r="G337" s="146"/>
      <c r="H337" s="146"/>
      <c r="I337" s="146"/>
      <c r="J337" s="146"/>
      <c r="K337" s="146"/>
    </row>
    <row r="338">
      <c r="B338" s="183"/>
      <c r="E338" s="146"/>
      <c r="F338" s="146"/>
      <c r="G338" s="146"/>
      <c r="H338" s="146"/>
      <c r="I338" s="146"/>
      <c r="J338" s="146"/>
      <c r="K338" s="146"/>
    </row>
    <row r="339">
      <c r="B339" s="183"/>
      <c r="E339" s="146"/>
      <c r="F339" s="146"/>
      <c r="G339" s="146"/>
      <c r="H339" s="146"/>
      <c r="I339" s="146"/>
      <c r="J339" s="146"/>
      <c r="K339" s="146"/>
    </row>
    <row r="340">
      <c r="B340" s="183"/>
      <c r="E340" s="146"/>
      <c r="F340" s="146"/>
      <c r="G340" s="146"/>
      <c r="H340" s="146"/>
      <c r="I340" s="146"/>
      <c r="J340" s="146"/>
      <c r="K340" s="146"/>
    </row>
    <row r="341">
      <c r="B341" s="183"/>
      <c r="E341" s="146"/>
      <c r="F341" s="146"/>
      <c r="G341" s="146"/>
      <c r="H341" s="146"/>
      <c r="I341" s="146"/>
      <c r="J341" s="146"/>
      <c r="K341" s="146"/>
    </row>
    <row r="342">
      <c r="B342" s="183"/>
      <c r="E342" s="146"/>
      <c r="F342" s="146"/>
      <c r="G342" s="146"/>
      <c r="H342" s="146"/>
      <c r="I342" s="146"/>
      <c r="J342" s="146"/>
      <c r="K342" s="146"/>
    </row>
    <row r="343">
      <c r="B343" s="183"/>
      <c r="E343" s="146"/>
      <c r="F343" s="146"/>
      <c r="G343" s="146"/>
      <c r="H343" s="146"/>
      <c r="I343" s="146"/>
      <c r="J343" s="146"/>
      <c r="K343" s="146"/>
    </row>
    <row r="344">
      <c r="B344" s="183"/>
      <c r="E344" s="146"/>
      <c r="F344" s="146"/>
      <c r="G344" s="146"/>
      <c r="H344" s="146"/>
      <c r="I344" s="146"/>
      <c r="J344" s="146"/>
      <c r="K344" s="146"/>
    </row>
    <row r="345">
      <c r="B345" s="183"/>
      <c r="E345" s="146"/>
      <c r="F345" s="146"/>
      <c r="G345" s="146"/>
      <c r="H345" s="146"/>
      <c r="I345" s="146"/>
      <c r="J345" s="146"/>
      <c r="K345" s="146"/>
    </row>
    <row r="346">
      <c r="B346" s="183"/>
      <c r="E346" s="146"/>
      <c r="F346" s="146"/>
      <c r="G346" s="146"/>
      <c r="H346" s="146"/>
      <c r="I346" s="146"/>
      <c r="J346" s="146"/>
      <c r="K346" s="146"/>
    </row>
    <row r="347">
      <c r="B347" s="183"/>
      <c r="E347" s="146"/>
      <c r="F347" s="146"/>
      <c r="G347" s="146"/>
      <c r="H347" s="146"/>
      <c r="I347" s="146"/>
      <c r="J347" s="146"/>
      <c r="K347" s="146"/>
    </row>
    <row r="348">
      <c r="B348" s="183"/>
      <c r="E348" s="146"/>
      <c r="F348" s="146"/>
      <c r="G348" s="146"/>
      <c r="H348" s="146"/>
      <c r="I348" s="146"/>
      <c r="J348" s="146"/>
      <c r="K348" s="146"/>
    </row>
    <row r="349">
      <c r="B349" s="183"/>
      <c r="E349" s="146"/>
      <c r="F349" s="146"/>
      <c r="G349" s="146"/>
      <c r="H349" s="146"/>
      <c r="I349" s="146"/>
      <c r="J349" s="146"/>
      <c r="K349" s="146"/>
    </row>
    <row r="350">
      <c r="B350" s="183"/>
      <c r="E350" s="146"/>
      <c r="F350" s="146"/>
      <c r="G350" s="146"/>
      <c r="H350" s="146"/>
      <c r="I350" s="146"/>
      <c r="J350" s="146"/>
      <c r="K350" s="146"/>
    </row>
    <row r="351">
      <c r="B351" s="183"/>
      <c r="E351" s="146"/>
      <c r="F351" s="146"/>
      <c r="G351" s="146"/>
      <c r="H351" s="146"/>
      <c r="I351" s="146"/>
      <c r="J351" s="146"/>
      <c r="K351" s="146"/>
    </row>
    <row r="352">
      <c r="B352" s="183"/>
      <c r="E352" s="146"/>
      <c r="F352" s="146"/>
      <c r="G352" s="146"/>
      <c r="H352" s="146"/>
      <c r="I352" s="146"/>
      <c r="J352" s="146"/>
      <c r="K352" s="146"/>
    </row>
    <row r="353">
      <c r="B353" s="183"/>
      <c r="E353" s="146"/>
      <c r="F353" s="146"/>
      <c r="G353" s="146"/>
      <c r="H353" s="146"/>
      <c r="I353" s="146"/>
      <c r="J353" s="146"/>
      <c r="K353" s="146"/>
    </row>
    <row r="354">
      <c r="B354" s="183"/>
      <c r="E354" s="146"/>
      <c r="F354" s="146"/>
      <c r="G354" s="146"/>
      <c r="H354" s="146"/>
      <c r="I354" s="146"/>
      <c r="J354" s="146"/>
      <c r="K354" s="146"/>
    </row>
    <row r="355">
      <c r="B355" s="183"/>
      <c r="E355" s="146"/>
      <c r="F355" s="146"/>
      <c r="G355" s="146"/>
      <c r="H355" s="146"/>
      <c r="I355" s="146"/>
      <c r="J355" s="146"/>
      <c r="K355" s="146"/>
    </row>
    <row r="356">
      <c r="B356" s="183"/>
      <c r="E356" s="146"/>
      <c r="F356" s="146"/>
      <c r="G356" s="146"/>
      <c r="H356" s="146"/>
      <c r="I356" s="146"/>
      <c r="J356" s="146"/>
      <c r="K356" s="146"/>
    </row>
    <row r="357">
      <c r="B357" s="183"/>
      <c r="E357" s="146"/>
      <c r="F357" s="146"/>
      <c r="G357" s="146"/>
      <c r="H357" s="146"/>
      <c r="I357" s="146"/>
      <c r="J357" s="146"/>
      <c r="K357" s="146"/>
    </row>
    <row r="358">
      <c r="B358" s="183"/>
      <c r="E358" s="146"/>
      <c r="F358" s="146"/>
      <c r="G358" s="146"/>
      <c r="H358" s="146"/>
      <c r="I358" s="146"/>
      <c r="J358" s="146"/>
      <c r="K358" s="146"/>
    </row>
    <row r="359">
      <c r="B359" s="183"/>
      <c r="E359" s="146"/>
      <c r="F359" s="146"/>
      <c r="G359" s="146"/>
      <c r="H359" s="146"/>
      <c r="I359" s="146"/>
      <c r="J359" s="146"/>
      <c r="K359" s="146"/>
    </row>
    <row r="360">
      <c r="B360" s="183"/>
      <c r="E360" s="146"/>
      <c r="F360" s="146"/>
      <c r="G360" s="146"/>
      <c r="H360" s="146"/>
      <c r="I360" s="146"/>
      <c r="J360" s="146"/>
      <c r="K360" s="146"/>
    </row>
    <row r="361">
      <c r="B361" s="183"/>
      <c r="E361" s="146"/>
      <c r="F361" s="146"/>
      <c r="G361" s="146"/>
      <c r="H361" s="146"/>
      <c r="I361" s="146"/>
      <c r="J361" s="146"/>
      <c r="K361" s="146"/>
    </row>
    <row r="362">
      <c r="B362" s="183"/>
      <c r="E362" s="146"/>
      <c r="F362" s="146"/>
      <c r="G362" s="146"/>
      <c r="H362" s="146"/>
      <c r="I362" s="146"/>
      <c r="J362" s="146"/>
      <c r="K362" s="146"/>
    </row>
    <row r="363">
      <c r="B363" s="183"/>
      <c r="E363" s="146"/>
      <c r="F363" s="146"/>
      <c r="G363" s="146"/>
      <c r="H363" s="146"/>
      <c r="I363" s="146"/>
      <c r="J363" s="146"/>
      <c r="K363" s="146"/>
    </row>
    <row r="364">
      <c r="B364" s="183"/>
      <c r="E364" s="146"/>
      <c r="F364" s="146"/>
      <c r="G364" s="146"/>
      <c r="H364" s="146"/>
      <c r="I364" s="146"/>
      <c r="J364" s="146"/>
      <c r="K364" s="146"/>
    </row>
    <row r="365">
      <c r="B365" s="183"/>
      <c r="E365" s="146"/>
      <c r="F365" s="146"/>
      <c r="G365" s="146"/>
      <c r="H365" s="146"/>
      <c r="I365" s="146"/>
      <c r="J365" s="146"/>
      <c r="K365" s="146"/>
    </row>
    <row r="366">
      <c r="B366" s="183"/>
      <c r="E366" s="146"/>
      <c r="F366" s="146"/>
      <c r="G366" s="146"/>
      <c r="H366" s="146"/>
      <c r="I366" s="146"/>
      <c r="J366" s="146"/>
      <c r="K366" s="146"/>
    </row>
    <row r="367">
      <c r="B367" s="183"/>
      <c r="E367" s="146"/>
      <c r="F367" s="146"/>
      <c r="G367" s="146"/>
      <c r="H367" s="146"/>
      <c r="I367" s="146"/>
      <c r="J367" s="146"/>
      <c r="K367" s="146"/>
    </row>
    <row r="368">
      <c r="B368" s="183"/>
      <c r="E368" s="146"/>
      <c r="F368" s="146"/>
      <c r="G368" s="146"/>
      <c r="H368" s="146"/>
      <c r="I368" s="146"/>
      <c r="J368" s="146"/>
      <c r="K368" s="146"/>
    </row>
    <row r="369">
      <c r="B369" s="183"/>
      <c r="E369" s="146"/>
      <c r="F369" s="146"/>
      <c r="G369" s="146"/>
      <c r="H369" s="146"/>
      <c r="I369" s="146"/>
      <c r="J369" s="146"/>
      <c r="K369" s="146"/>
    </row>
    <row r="370">
      <c r="B370" s="183"/>
      <c r="E370" s="146"/>
      <c r="F370" s="146"/>
      <c r="G370" s="146"/>
      <c r="H370" s="146"/>
      <c r="I370" s="146"/>
      <c r="J370" s="146"/>
      <c r="K370" s="146"/>
    </row>
    <row r="371">
      <c r="B371" s="183"/>
      <c r="E371" s="146"/>
      <c r="F371" s="146"/>
      <c r="G371" s="146"/>
      <c r="H371" s="146"/>
      <c r="I371" s="146"/>
      <c r="J371" s="146"/>
      <c r="K371" s="146"/>
    </row>
    <row r="372">
      <c r="B372" s="183"/>
      <c r="E372" s="146"/>
      <c r="F372" s="146"/>
      <c r="G372" s="146"/>
      <c r="H372" s="146"/>
      <c r="I372" s="146"/>
      <c r="J372" s="146"/>
      <c r="K372" s="146"/>
    </row>
    <row r="373">
      <c r="B373" s="183"/>
      <c r="E373" s="146"/>
      <c r="F373" s="146"/>
      <c r="G373" s="146"/>
      <c r="H373" s="146"/>
      <c r="I373" s="146"/>
      <c r="J373" s="146"/>
      <c r="K373" s="146"/>
    </row>
    <row r="374">
      <c r="B374" s="183"/>
      <c r="E374" s="146"/>
      <c r="F374" s="146"/>
      <c r="G374" s="146"/>
      <c r="H374" s="146"/>
      <c r="I374" s="146"/>
      <c r="J374" s="146"/>
      <c r="K374" s="146"/>
    </row>
    <row r="375">
      <c r="B375" s="183"/>
      <c r="E375" s="146"/>
      <c r="F375" s="146"/>
      <c r="G375" s="146"/>
      <c r="H375" s="146"/>
      <c r="I375" s="146"/>
      <c r="J375" s="146"/>
      <c r="K375" s="146"/>
    </row>
    <row r="376">
      <c r="B376" s="183"/>
      <c r="E376" s="146"/>
      <c r="F376" s="146"/>
      <c r="G376" s="146"/>
      <c r="H376" s="146"/>
      <c r="I376" s="146"/>
      <c r="J376" s="146"/>
      <c r="K376" s="146"/>
    </row>
    <row r="377">
      <c r="B377" s="183"/>
      <c r="E377" s="146"/>
      <c r="F377" s="146"/>
      <c r="G377" s="146"/>
      <c r="H377" s="146"/>
      <c r="I377" s="146"/>
      <c r="J377" s="146"/>
      <c r="K377" s="146"/>
    </row>
    <row r="378">
      <c r="B378" s="183"/>
      <c r="E378" s="146"/>
      <c r="F378" s="146"/>
      <c r="G378" s="146"/>
      <c r="H378" s="146"/>
      <c r="I378" s="146"/>
      <c r="J378" s="146"/>
      <c r="K378" s="146"/>
    </row>
    <row r="379">
      <c r="B379" s="183"/>
      <c r="E379" s="146"/>
      <c r="F379" s="146"/>
      <c r="G379" s="146"/>
      <c r="H379" s="146"/>
      <c r="I379" s="146"/>
      <c r="J379" s="146"/>
      <c r="K379" s="146"/>
    </row>
    <row r="380">
      <c r="B380" s="183"/>
      <c r="E380" s="146"/>
      <c r="F380" s="146"/>
      <c r="G380" s="146"/>
      <c r="H380" s="146"/>
      <c r="I380" s="146"/>
      <c r="J380" s="146"/>
      <c r="K380" s="146"/>
    </row>
    <row r="381">
      <c r="B381" s="183"/>
      <c r="E381" s="146"/>
      <c r="F381" s="146"/>
      <c r="G381" s="146"/>
      <c r="H381" s="146"/>
      <c r="I381" s="146"/>
      <c r="J381" s="146"/>
      <c r="K381" s="146"/>
    </row>
    <row r="382">
      <c r="B382" s="183"/>
      <c r="E382" s="146"/>
      <c r="F382" s="146"/>
      <c r="G382" s="146"/>
      <c r="H382" s="146"/>
      <c r="I382" s="146"/>
      <c r="J382" s="146"/>
      <c r="K382" s="146"/>
    </row>
    <row r="383">
      <c r="B383" s="183"/>
      <c r="E383" s="146"/>
      <c r="F383" s="146"/>
      <c r="G383" s="146"/>
      <c r="H383" s="146"/>
      <c r="I383" s="146"/>
      <c r="J383" s="146"/>
      <c r="K383" s="146"/>
    </row>
    <row r="384">
      <c r="B384" s="183"/>
      <c r="E384" s="146"/>
      <c r="F384" s="146"/>
      <c r="G384" s="146"/>
      <c r="H384" s="146"/>
      <c r="I384" s="146"/>
      <c r="J384" s="146"/>
      <c r="K384" s="146"/>
    </row>
    <row r="385">
      <c r="B385" s="183"/>
      <c r="E385" s="146"/>
      <c r="F385" s="146"/>
      <c r="G385" s="146"/>
      <c r="H385" s="146"/>
      <c r="I385" s="146"/>
      <c r="J385" s="146"/>
      <c r="K385" s="146"/>
    </row>
    <row r="386">
      <c r="B386" s="183"/>
      <c r="E386" s="146"/>
      <c r="F386" s="146"/>
      <c r="G386" s="146"/>
      <c r="H386" s="146"/>
      <c r="I386" s="146"/>
      <c r="J386" s="146"/>
      <c r="K386" s="146"/>
    </row>
    <row r="387">
      <c r="B387" s="183"/>
      <c r="E387" s="146"/>
      <c r="F387" s="146"/>
      <c r="G387" s="146"/>
      <c r="H387" s="146"/>
      <c r="I387" s="146"/>
      <c r="J387" s="146"/>
      <c r="K387" s="146"/>
    </row>
    <row r="388">
      <c r="B388" s="183"/>
      <c r="E388" s="146"/>
      <c r="F388" s="146"/>
      <c r="G388" s="146"/>
      <c r="H388" s="146"/>
      <c r="I388" s="146"/>
      <c r="J388" s="146"/>
      <c r="K388" s="146"/>
    </row>
    <row r="389">
      <c r="B389" s="183"/>
      <c r="E389" s="146"/>
      <c r="F389" s="146"/>
      <c r="G389" s="146"/>
      <c r="H389" s="146"/>
      <c r="I389" s="146"/>
      <c r="J389" s="146"/>
      <c r="K389" s="146"/>
    </row>
    <row r="390">
      <c r="B390" s="183"/>
      <c r="E390" s="146"/>
      <c r="F390" s="146"/>
      <c r="G390" s="146"/>
      <c r="H390" s="146"/>
      <c r="I390" s="146"/>
      <c r="J390" s="146"/>
      <c r="K390" s="146"/>
    </row>
    <row r="391">
      <c r="B391" s="183"/>
      <c r="E391" s="146"/>
      <c r="F391" s="146"/>
      <c r="G391" s="146"/>
      <c r="H391" s="146"/>
      <c r="I391" s="146"/>
      <c r="J391" s="146"/>
      <c r="K391" s="146"/>
    </row>
    <row r="392">
      <c r="B392" s="183"/>
      <c r="E392" s="146"/>
      <c r="F392" s="146"/>
      <c r="G392" s="146"/>
      <c r="H392" s="146"/>
      <c r="I392" s="146"/>
      <c r="J392" s="146"/>
      <c r="K392" s="146"/>
    </row>
    <row r="393">
      <c r="B393" s="183"/>
      <c r="E393" s="146"/>
      <c r="F393" s="146"/>
      <c r="G393" s="146"/>
      <c r="H393" s="146"/>
      <c r="I393" s="146"/>
      <c r="J393" s="146"/>
      <c r="K393" s="146"/>
    </row>
    <row r="394">
      <c r="B394" s="183"/>
      <c r="E394" s="146"/>
      <c r="F394" s="146"/>
      <c r="G394" s="146"/>
      <c r="H394" s="146"/>
      <c r="I394" s="146"/>
      <c r="J394" s="146"/>
      <c r="K394" s="146"/>
    </row>
    <row r="395">
      <c r="B395" s="183"/>
      <c r="E395" s="146"/>
      <c r="F395" s="146"/>
      <c r="G395" s="146"/>
      <c r="H395" s="146"/>
      <c r="I395" s="146"/>
      <c r="J395" s="146"/>
      <c r="K395" s="146"/>
    </row>
    <row r="396">
      <c r="B396" s="183"/>
      <c r="E396" s="146"/>
      <c r="F396" s="146"/>
      <c r="G396" s="146"/>
      <c r="H396" s="146"/>
      <c r="I396" s="146"/>
      <c r="J396" s="146"/>
      <c r="K396" s="146"/>
    </row>
    <row r="397">
      <c r="B397" s="183"/>
      <c r="E397" s="146"/>
      <c r="F397" s="146"/>
      <c r="G397" s="146"/>
      <c r="H397" s="146"/>
      <c r="I397" s="146"/>
      <c r="J397" s="146"/>
      <c r="K397" s="146"/>
    </row>
    <row r="398">
      <c r="B398" s="183"/>
      <c r="E398" s="146"/>
      <c r="F398" s="146"/>
      <c r="G398" s="146"/>
      <c r="H398" s="146"/>
      <c r="I398" s="146"/>
      <c r="J398" s="146"/>
      <c r="K398" s="146"/>
    </row>
    <row r="399">
      <c r="B399" s="183"/>
      <c r="E399" s="146"/>
      <c r="F399" s="146"/>
      <c r="G399" s="146"/>
      <c r="H399" s="146"/>
      <c r="I399" s="146"/>
      <c r="J399" s="146"/>
      <c r="K399" s="146"/>
    </row>
    <row r="400">
      <c r="B400" s="183"/>
      <c r="E400" s="146"/>
      <c r="F400" s="146"/>
      <c r="G400" s="146"/>
      <c r="H400" s="146"/>
      <c r="I400" s="146"/>
      <c r="J400" s="146"/>
      <c r="K400" s="146"/>
    </row>
    <row r="401">
      <c r="B401" s="183"/>
      <c r="E401" s="146"/>
      <c r="F401" s="146"/>
      <c r="G401" s="146"/>
      <c r="H401" s="146"/>
      <c r="I401" s="146"/>
      <c r="J401" s="146"/>
      <c r="K401" s="146"/>
    </row>
    <row r="402">
      <c r="B402" s="183"/>
      <c r="E402" s="146"/>
      <c r="F402" s="146"/>
      <c r="G402" s="146"/>
      <c r="H402" s="146"/>
      <c r="I402" s="146"/>
      <c r="J402" s="146"/>
      <c r="K402" s="146"/>
    </row>
    <row r="403">
      <c r="B403" s="183"/>
      <c r="E403" s="146"/>
      <c r="F403" s="146"/>
      <c r="G403" s="146"/>
      <c r="H403" s="146"/>
      <c r="I403" s="146"/>
      <c r="J403" s="146"/>
      <c r="K403" s="146"/>
    </row>
    <row r="404">
      <c r="B404" s="183"/>
      <c r="E404" s="146"/>
      <c r="F404" s="146"/>
      <c r="G404" s="146"/>
      <c r="H404" s="146"/>
      <c r="I404" s="146"/>
      <c r="J404" s="146"/>
      <c r="K404" s="146"/>
    </row>
    <row r="405">
      <c r="B405" s="183"/>
      <c r="E405" s="146"/>
      <c r="F405" s="146"/>
      <c r="G405" s="146"/>
      <c r="H405" s="146"/>
      <c r="I405" s="146"/>
      <c r="J405" s="146"/>
      <c r="K405" s="146"/>
    </row>
    <row r="406">
      <c r="B406" s="183"/>
      <c r="E406" s="146"/>
      <c r="F406" s="146"/>
      <c r="G406" s="146"/>
      <c r="H406" s="146"/>
      <c r="I406" s="146"/>
      <c r="J406" s="146"/>
      <c r="K406" s="146"/>
    </row>
    <row r="407">
      <c r="B407" s="183"/>
      <c r="E407" s="146"/>
      <c r="F407" s="146"/>
      <c r="G407" s="146"/>
      <c r="H407" s="146"/>
      <c r="I407" s="146"/>
      <c r="J407" s="146"/>
      <c r="K407" s="146"/>
    </row>
    <row r="408">
      <c r="B408" s="183"/>
      <c r="E408" s="146"/>
      <c r="F408" s="146"/>
      <c r="G408" s="146"/>
      <c r="H408" s="146"/>
      <c r="I408" s="146"/>
      <c r="J408" s="146"/>
      <c r="K408" s="146"/>
    </row>
    <row r="409">
      <c r="B409" s="183"/>
      <c r="E409" s="146"/>
      <c r="F409" s="146"/>
      <c r="G409" s="146"/>
      <c r="H409" s="146"/>
      <c r="I409" s="146"/>
      <c r="J409" s="146"/>
      <c r="K409" s="146"/>
    </row>
    <row r="410">
      <c r="B410" s="183"/>
      <c r="E410" s="146"/>
      <c r="F410" s="146"/>
      <c r="G410" s="146"/>
      <c r="H410" s="146"/>
      <c r="I410" s="146"/>
      <c r="J410" s="146"/>
      <c r="K410" s="146"/>
    </row>
    <row r="411">
      <c r="B411" s="183"/>
      <c r="E411" s="146"/>
      <c r="F411" s="146"/>
      <c r="G411" s="146"/>
      <c r="H411" s="146"/>
      <c r="I411" s="146"/>
      <c r="J411" s="146"/>
      <c r="K411" s="146"/>
    </row>
    <row r="412">
      <c r="B412" s="183"/>
      <c r="E412" s="146"/>
      <c r="F412" s="146"/>
      <c r="G412" s="146"/>
      <c r="H412" s="146"/>
      <c r="I412" s="146"/>
      <c r="J412" s="146"/>
      <c r="K412" s="146"/>
    </row>
    <row r="413">
      <c r="B413" s="183"/>
      <c r="E413" s="146"/>
      <c r="F413" s="146"/>
      <c r="G413" s="146"/>
      <c r="H413" s="146"/>
      <c r="I413" s="146"/>
      <c r="J413" s="146"/>
      <c r="K413" s="146"/>
    </row>
    <row r="414">
      <c r="B414" s="183"/>
      <c r="E414" s="146"/>
      <c r="F414" s="146"/>
      <c r="G414" s="146"/>
      <c r="H414" s="146"/>
      <c r="I414" s="146"/>
      <c r="J414" s="146"/>
      <c r="K414" s="146"/>
    </row>
    <row r="415">
      <c r="B415" s="183"/>
      <c r="E415" s="146"/>
      <c r="F415" s="146"/>
      <c r="G415" s="146"/>
      <c r="H415" s="146"/>
      <c r="I415" s="146"/>
      <c r="J415" s="146"/>
      <c r="K415" s="146"/>
    </row>
    <row r="416">
      <c r="B416" s="183"/>
      <c r="E416" s="146"/>
      <c r="F416" s="146"/>
      <c r="G416" s="146"/>
      <c r="H416" s="146"/>
      <c r="I416" s="146"/>
      <c r="J416" s="146"/>
      <c r="K416" s="146"/>
    </row>
    <row r="417">
      <c r="B417" s="183"/>
      <c r="E417" s="146"/>
      <c r="F417" s="146"/>
      <c r="G417" s="146"/>
      <c r="H417" s="146"/>
      <c r="I417" s="146"/>
      <c r="J417" s="146"/>
      <c r="K417" s="146"/>
    </row>
    <row r="418">
      <c r="B418" s="183"/>
      <c r="E418" s="146"/>
      <c r="F418" s="146"/>
      <c r="G418" s="146"/>
      <c r="H418" s="146"/>
      <c r="I418" s="146"/>
      <c r="J418" s="146"/>
      <c r="K418" s="146"/>
    </row>
    <row r="419">
      <c r="B419" s="183"/>
      <c r="E419" s="146"/>
      <c r="F419" s="146"/>
      <c r="G419" s="146"/>
      <c r="H419" s="146"/>
      <c r="I419" s="146"/>
      <c r="J419" s="146"/>
      <c r="K419" s="146"/>
    </row>
    <row r="420">
      <c r="B420" s="183"/>
      <c r="E420" s="146"/>
      <c r="F420" s="146"/>
      <c r="G420" s="146"/>
      <c r="H420" s="146"/>
      <c r="I420" s="146"/>
      <c r="J420" s="146"/>
      <c r="K420" s="146"/>
    </row>
    <row r="421">
      <c r="B421" s="183"/>
      <c r="E421" s="146"/>
      <c r="F421" s="146"/>
      <c r="G421" s="146"/>
      <c r="H421" s="146"/>
      <c r="I421" s="146"/>
      <c r="J421" s="146"/>
      <c r="K421" s="146"/>
    </row>
    <row r="422">
      <c r="B422" s="183"/>
      <c r="E422" s="146"/>
      <c r="F422" s="146"/>
      <c r="G422" s="146"/>
      <c r="H422" s="146"/>
      <c r="I422" s="146"/>
      <c r="J422" s="146"/>
      <c r="K422" s="146"/>
    </row>
    <row r="423">
      <c r="B423" s="183"/>
      <c r="E423" s="146"/>
      <c r="F423" s="146"/>
      <c r="G423" s="146"/>
      <c r="H423" s="146"/>
      <c r="I423" s="146"/>
      <c r="J423" s="146"/>
      <c r="K423" s="146"/>
    </row>
    <row r="424">
      <c r="B424" s="183"/>
      <c r="E424" s="146"/>
      <c r="F424" s="146"/>
      <c r="G424" s="146"/>
      <c r="H424" s="146"/>
      <c r="I424" s="146"/>
      <c r="J424" s="146"/>
      <c r="K424" s="146"/>
    </row>
    <row r="425">
      <c r="B425" s="183"/>
      <c r="E425" s="146"/>
      <c r="F425" s="146"/>
      <c r="G425" s="146"/>
      <c r="H425" s="146"/>
      <c r="I425" s="146"/>
      <c r="J425" s="146"/>
      <c r="K425" s="146"/>
    </row>
    <row r="426">
      <c r="B426" s="183"/>
      <c r="E426" s="146"/>
      <c r="F426" s="146"/>
      <c r="G426" s="146"/>
      <c r="H426" s="146"/>
      <c r="I426" s="146"/>
      <c r="J426" s="146"/>
      <c r="K426" s="146"/>
    </row>
    <row r="427">
      <c r="B427" s="183"/>
      <c r="E427" s="146"/>
      <c r="F427" s="146"/>
      <c r="G427" s="146"/>
      <c r="H427" s="146"/>
      <c r="I427" s="146"/>
      <c r="J427" s="146"/>
      <c r="K427" s="146"/>
    </row>
    <row r="428">
      <c r="B428" s="183"/>
      <c r="E428" s="146"/>
      <c r="F428" s="146"/>
      <c r="G428" s="146"/>
      <c r="H428" s="146"/>
      <c r="I428" s="146"/>
      <c r="J428" s="146"/>
      <c r="K428" s="146"/>
    </row>
    <row r="429">
      <c r="B429" s="183"/>
      <c r="E429" s="146"/>
      <c r="F429" s="146"/>
      <c r="G429" s="146"/>
      <c r="H429" s="146"/>
      <c r="I429" s="146"/>
      <c r="J429" s="146"/>
      <c r="K429" s="146"/>
    </row>
    <row r="430">
      <c r="B430" s="183"/>
      <c r="E430" s="146"/>
      <c r="F430" s="146"/>
      <c r="G430" s="146"/>
      <c r="H430" s="146"/>
      <c r="I430" s="146"/>
      <c r="J430" s="146"/>
      <c r="K430" s="146"/>
    </row>
    <row r="431">
      <c r="B431" s="183"/>
      <c r="E431" s="146"/>
      <c r="F431" s="146"/>
      <c r="G431" s="146"/>
      <c r="H431" s="146"/>
      <c r="I431" s="146"/>
      <c r="J431" s="146"/>
      <c r="K431" s="146"/>
    </row>
    <row r="432">
      <c r="B432" s="183"/>
      <c r="E432" s="146"/>
      <c r="F432" s="146"/>
      <c r="G432" s="146"/>
      <c r="H432" s="146"/>
      <c r="I432" s="146"/>
      <c r="J432" s="146"/>
      <c r="K432" s="146"/>
    </row>
    <row r="433">
      <c r="B433" s="183"/>
      <c r="E433" s="146"/>
      <c r="F433" s="146"/>
      <c r="G433" s="146"/>
      <c r="H433" s="146"/>
      <c r="I433" s="146"/>
      <c r="J433" s="146"/>
      <c r="K433" s="146"/>
    </row>
    <row r="434">
      <c r="B434" s="183"/>
      <c r="E434" s="146"/>
      <c r="F434" s="146"/>
      <c r="G434" s="146"/>
      <c r="H434" s="146"/>
      <c r="I434" s="146"/>
      <c r="J434" s="146"/>
      <c r="K434" s="146"/>
    </row>
    <row r="435">
      <c r="B435" s="183"/>
      <c r="E435" s="146"/>
      <c r="F435" s="146"/>
      <c r="G435" s="146"/>
      <c r="H435" s="146"/>
      <c r="I435" s="146"/>
      <c r="J435" s="146"/>
      <c r="K435" s="146"/>
    </row>
    <row r="436">
      <c r="B436" s="183"/>
      <c r="E436" s="146"/>
      <c r="F436" s="146"/>
      <c r="G436" s="146"/>
      <c r="H436" s="146"/>
      <c r="I436" s="146"/>
      <c r="J436" s="146"/>
      <c r="K436" s="146"/>
    </row>
    <row r="437">
      <c r="B437" s="183"/>
      <c r="E437" s="146"/>
      <c r="F437" s="146"/>
      <c r="G437" s="146"/>
      <c r="H437" s="146"/>
      <c r="I437" s="146"/>
      <c r="J437" s="146"/>
      <c r="K437" s="146"/>
    </row>
    <row r="438">
      <c r="B438" s="183"/>
      <c r="E438" s="146"/>
      <c r="F438" s="146"/>
      <c r="G438" s="146"/>
      <c r="H438" s="146"/>
      <c r="I438" s="146"/>
      <c r="J438" s="146"/>
      <c r="K438" s="146"/>
    </row>
    <row r="439">
      <c r="B439" s="183"/>
      <c r="E439" s="146"/>
      <c r="F439" s="146"/>
      <c r="G439" s="146"/>
      <c r="H439" s="146"/>
      <c r="I439" s="146"/>
      <c r="J439" s="146"/>
      <c r="K439" s="146"/>
    </row>
    <row r="440">
      <c r="B440" s="183"/>
      <c r="E440" s="146"/>
      <c r="F440" s="146"/>
      <c r="G440" s="146"/>
      <c r="H440" s="146"/>
      <c r="I440" s="146"/>
      <c r="J440" s="146"/>
      <c r="K440" s="146"/>
    </row>
    <row r="441">
      <c r="B441" s="183"/>
      <c r="E441" s="146"/>
      <c r="F441" s="146"/>
      <c r="G441" s="146"/>
      <c r="H441" s="146"/>
      <c r="I441" s="146"/>
      <c r="J441" s="146"/>
      <c r="K441" s="146"/>
    </row>
    <row r="442">
      <c r="B442" s="183"/>
      <c r="E442" s="146"/>
      <c r="F442" s="146"/>
      <c r="G442" s="146"/>
      <c r="H442" s="146"/>
      <c r="I442" s="146"/>
      <c r="J442" s="146"/>
      <c r="K442" s="146"/>
    </row>
    <row r="443">
      <c r="B443" s="183"/>
      <c r="E443" s="146"/>
      <c r="F443" s="146"/>
      <c r="G443" s="146"/>
      <c r="H443" s="146"/>
      <c r="I443" s="146"/>
      <c r="J443" s="146"/>
      <c r="K443" s="146"/>
    </row>
    <row r="444">
      <c r="B444" s="183"/>
      <c r="E444" s="146"/>
      <c r="F444" s="146"/>
      <c r="G444" s="146"/>
      <c r="H444" s="146"/>
      <c r="I444" s="146"/>
      <c r="J444" s="146"/>
      <c r="K444" s="146"/>
    </row>
    <row r="445">
      <c r="B445" s="183"/>
      <c r="E445" s="146"/>
      <c r="F445" s="146"/>
      <c r="G445" s="146"/>
      <c r="H445" s="146"/>
      <c r="I445" s="146"/>
      <c r="J445" s="146"/>
      <c r="K445" s="146"/>
    </row>
    <row r="446">
      <c r="B446" s="183"/>
      <c r="E446" s="146"/>
      <c r="F446" s="146"/>
      <c r="G446" s="146"/>
      <c r="H446" s="146"/>
      <c r="I446" s="146"/>
      <c r="J446" s="146"/>
      <c r="K446" s="146"/>
    </row>
    <row r="447">
      <c r="B447" s="183"/>
      <c r="E447" s="146"/>
      <c r="F447" s="146"/>
      <c r="G447" s="146"/>
      <c r="H447" s="146"/>
      <c r="I447" s="146"/>
      <c r="J447" s="146"/>
      <c r="K447" s="146"/>
    </row>
    <row r="448">
      <c r="B448" s="183"/>
      <c r="E448" s="146"/>
      <c r="F448" s="146"/>
      <c r="G448" s="146"/>
      <c r="H448" s="146"/>
      <c r="I448" s="146"/>
      <c r="J448" s="146"/>
      <c r="K448" s="146"/>
    </row>
    <row r="449">
      <c r="B449" s="183"/>
      <c r="E449" s="146"/>
      <c r="F449" s="146"/>
      <c r="G449" s="146"/>
      <c r="H449" s="146"/>
      <c r="I449" s="146"/>
      <c r="J449" s="146"/>
      <c r="K449" s="146"/>
    </row>
    <row r="450">
      <c r="B450" s="183"/>
      <c r="E450" s="146"/>
      <c r="F450" s="146"/>
      <c r="G450" s="146"/>
      <c r="H450" s="146"/>
      <c r="I450" s="146"/>
      <c r="J450" s="146"/>
      <c r="K450" s="146"/>
    </row>
    <row r="451">
      <c r="B451" s="183"/>
      <c r="E451" s="146"/>
      <c r="F451" s="146"/>
      <c r="G451" s="146"/>
      <c r="H451" s="146"/>
      <c r="I451" s="146"/>
      <c r="J451" s="146"/>
      <c r="K451" s="146"/>
    </row>
    <row r="452">
      <c r="B452" s="183"/>
      <c r="E452" s="146"/>
      <c r="F452" s="146"/>
      <c r="G452" s="146"/>
      <c r="H452" s="146"/>
      <c r="I452" s="146"/>
      <c r="J452" s="146"/>
      <c r="K452" s="146"/>
    </row>
    <row r="453">
      <c r="B453" s="183"/>
      <c r="E453" s="146"/>
      <c r="F453" s="146"/>
      <c r="G453" s="146"/>
      <c r="H453" s="146"/>
      <c r="I453" s="146"/>
      <c r="J453" s="146"/>
      <c r="K453" s="146"/>
    </row>
    <row r="454">
      <c r="B454" s="183"/>
      <c r="E454" s="146"/>
      <c r="F454" s="146"/>
      <c r="G454" s="146"/>
      <c r="H454" s="146"/>
      <c r="I454" s="146"/>
      <c r="J454" s="146"/>
      <c r="K454" s="146"/>
    </row>
    <row r="455">
      <c r="B455" s="183"/>
      <c r="E455" s="146"/>
      <c r="F455" s="146"/>
      <c r="G455" s="146"/>
      <c r="H455" s="146"/>
      <c r="I455" s="146"/>
      <c r="J455" s="146"/>
      <c r="K455" s="146"/>
    </row>
    <row r="456">
      <c r="B456" s="183"/>
      <c r="E456" s="146"/>
      <c r="F456" s="146"/>
      <c r="G456" s="146"/>
      <c r="H456" s="146"/>
      <c r="I456" s="146"/>
      <c r="J456" s="146"/>
      <c r="K456" s="146"/>
    </row>
    <row r="457">
      <c r="B457" s="183"/>
      <c r="E457" s="146"/>
      <c r="F457" s="146"/>
      <c r="G457" s="146"/>
      <c r="H457" s="146"/>
      <c r="I457" s="146"/>
      <c r="J457" s="146"/>
      <c r="K457" s="146"/>
    </row>
    <row r="458">
      <c r="B458" s="183"/>
      <c r="E458" s="146"/>
      <c r="F458" s="146"/>
      <c r="G458" s="146"/>
      <c r="H458" s="146"/>
      <c r="I458" s="146"/>
      <c r="J458" s="146"/>
      <c r="K458" s="146"/>
    </row>
    <row r="459">
      <c r="B459" s="183"/>
      <c r="E459" s="146"/>
      <c r="F459" s="146"/>
      <c r="G459" s="146"/>
      <c r="H459" s="146"/>
      <c r="I459" s="146"/>
      <c r="J459" s="146"/>
      <c r="K459" s="146"/>
    </row>
    <row r="460">
      <c r="B460" s="183"/>
      <c r="E460" s="146"/>
      <c r="F460" s="146"/>
      <c r="G460" s="146"/>
      <c r="H460" s="146"/>
      <c r="I460" s="146"/>
      <c r="J460" s="146"/>
      <c r="K460" s="146"/>
    </row>
    <row r="461">
      <c r="B461" s="183"/>
      <c r="E461" s="146"/>
      <c r="F461" s="146"/>
      <c r="G461" s="146"/>
      <c r="H461" s="146"/>
      <c r="I461" s="146"/>
      <c r="J461" s="146"/>
      <c r="K461" s="146"/>
    </row>
    <row r="462">
      <c r="B462" s="183"/>
      <c r="E462" s="146"/>
      <c r="F462" s="146"/>
      <c r="G462" s="146"/>
      <c r="H462" s="146"/>
      <c r="I462" s="146"/>
      <c r="J462" s="146"/>
      <c r="K462" s="146"/>
    </row>
    <row r="463">
      <c r="B463" s="183"/>
      <c r="E463" s="146"/>
      <c r="F463" s="146"/>
      <c r="G463" s="146"/>
      <c r="H463" s="146"/>
      <c r="I463" s="146"/>
      <c r="J463" s="146"/>
      <c r="K463" s="146"/>
    </row>
    <row r="464">
      <c r="B464" s="183"/>
      <c r="E464" s="146"/>
      <c r="F464" s="146"/>
      <c r="G464" s="146"/>
      <c r="H464" s="146"/>
      <c r="I464" s="146"/>
      <c r="J464" s="146"/>
      <c r="K464" s="146"/>
    </row>
    <row r="465">
      <c r="B465" s="183"/>
      <c r="E465" s="146"/>
      <c r="F465" s="146"/>
      <c r="G465" s="146"/>
      <c r="H465" s="146"/>
      <c r="I465" s="146"/>
      <c r="J465" s="146"/>
      <c r="K465" s="146"/>
    </row>
    <row r="466">
      <c r="B466" s="183"/>
      <c r="E466" s="146"/>
      <c r="F466" s="146"/>
      <c r="G466" s="146"/>
      <c r="H466" s="146"/>
      <c r="I466" s="146"/>
      <c r="J466" s="146"/>
      <c r="K466" s="146"/>
    </row>
    <row r="467">
      <c r="B467" s="183"/>
      <c r="E467" s="146"/>
      <c r="F467" s="146"/>
      <c r="G467" s="146"/>
      <c r="H467" s="146"/>
      <c r="I467" s="146"/>
      <c r="J467" s="146"/>
      <c r="K467" s="146"/>
    </row>
    <row r="468">
      <c r="B468" s="183"/>
      <c r="E468" s="146"/>
      <c r="F468" s="146"/>
      <c r="G468" s="146"/>
      <c r="H468" s="146"/>
      <c r="I468" s="146"/>
      <c r="J468" s="146"/>
      <c r="K468" s="146"/>
    </row>
    <row r="469">
      <c r="B469" s="183"/>
      <c r="E469" s="146"/>
      <c r="F469" s="146"/>
      <c r="G469" s="146"/>
      <c r="H469" s="146"/>
      <c r="I469" s="146"/>
      <c r="J469" s="146"/>
      <c r="K469" s="146"/>
    </row>
    <row r="470">
      <c r="B470" s="183"/>
      <c r="E470" s="146"/>
      <c r="F470" s="146"/>
      <c r="G470" s="146"/>
      <c r="H470" s="146"/>
      <c r="I470" s="146"/>
      <c r="J470" s="146"/>
      <c r="K470" s="146"/>
    </row>
    <row r="471">
      <c r="B471" s="183"/>
      <c r="E471" s="146"/>
      <c r="F471" s="146"/>
      <c r="G471" s="146"/>
      <c r="H471" s="146"/>
      <c r="I471" s="146"/>
      <c r="J471" s="146"/>
      <c r="K471" s="146"/>
    </row>
    <row r="472">
      <c r="B472" s="183"/>
      <c r="E472" s="146"/>
      <c r="F472" s="146"/>
      <c r="G472" s="146"/>
      <c r="H472" s="146"/>
      <c r="I472" s="146"/>
      <c r="J472" s="146"/>
      <c r="K472" s="146"/>
    </row>
    <row r="473">
      <c r="B473" s="183"/>
      <c r="E473" s="146"/>
      <c r="F473" s="146"/>
      <c r="G473" s="146"/>
      <c r="H473" s="146"/>
      <c r="I473" s="146"/>
      <c r="J473" s="146"/>
      <c r="K473" s="146"/>
    </row>
    <row r="474">
      <c r="B474" s="183"/>
      <c r="E474" s="146"/>
      <c r="F474" s="146"/>
      <c r="G474" s="146"/>
      <c r="H474" s="146"/>
      <c r="I474" s="146"/>
      <c r="J474" s="146"/>
      <c r="K474" s="146"/>
    </row>
    <row r="475">
      <c r="B475" s="183"/>
      <c r="E475" s="146"/>
      <c r="F475" s="146"/>
      <c r="G475" s="146"/>
      <c r="H475" s="146"/>
      <c r="I475" s="146"/>
      <c r="J475" s="146"/>
      <c r="K475" s="146"/>
    </row>
    <row r="476">
      <c r="B476" s="183"/>
      <c r="E476" s="146"/>
      <c r="F476" s="146"/>
      <c r="G476" s="146"/>
      <c r="H476" s="146"/>
      <c r="I476" s="146"/>
      <c r="J476" s="146"/>
      <c r="K476" s="146"/>
    </row>
    <row r="477">
      <c r="B477" s="183"/>
      <c r="E477" s="146"/>
      <c r="F477" s="146"/>
      <c r="G477" s="146"/>
      <c r="H477" s="146"/>
      <c r="I477" s="146"/>
      <c r="J477" s="146"/>
      <c r="K477" s="146"/>
    </row>
    <row r="478">
      <c r="B478" s="183"/>
      <c r="E478" s="146"/>
      <c r="F478" s="146"/>
      <c r="G478" s="146"/>
      <c r="H478" s="146"/>
      <c r="I478" s="146"/>
      <c r="J478" s="146"/>
      <c r="K478" s="146"/>
    </row>
    <row r="479">
      <c r="B479" s="183"/>
      <c r="E479" s="146"/>
      <c r="F479" s="146"/>
      <c r="G479" s="146"/>
      <c r="H479" s="146"/>
      <c r="I479" s="146"/>
      <c r="J479" s="146"/>
      <c r="K479" s="146"/>
    </row>
    <row r="480">
      <c r="B480" s="183"/>
      <c r="E480" s="146"/>
      <c r="F480" s="146"/>
      <c r="G480" s="146"/>
      <c r="H480" s="146"/>
      <c r="I480" s="146"/>
      <c r="J480" s="146"/>
      <c r="K480" s="146"/>
    </row>
    <row r="481">
      <c r="B481" s="183"/>
      <c r="E481" s="146"/>
      <c r="F481" s="146"/>
      <c r="G481" s="146"/>
      <c r="H481" s="146"/>
      <c r="I481" s="146"/>
      <c r="J481" s="146"/>
      <c r="K481" s="146"/>
    </row>
    <row r="482">
      <c r="B482" s="183"/>
      <c r="E482" s="146"/>
      <c r="F482" s="146"/>
      <c r="G482" s="146"/>
      <c r="H482" s="146"/>
      <c r="I482" s="146"/>
      <c r="J482" s="146"/>
      <c r="K482" s="146"/>
    </row>
    <row r="483">
      <c r="B483" s="183"/>
      <c r="E483" s="146"/>
      <c r="F483" s="146"/>
      <c r="G483" s="146"/>
      <c r="H483" s="146"/>
      <c r="I483" s="146"/>
      <c r="J483" s="146"/>
      <c r="K483" s="146"/>
    </row>
    <row r="484">
      <c r="B484" s="183"/>
      <c r="E484" s="146"/>
      <c r="F484" s="146"/>
      <c r="G484" s="146"/>
      <c r="H484" s="146"/>
      <c r="I484" s="146"/>
      <c r="J484" s="146"/>
      <c r="K484" s="146"/>
    </row>
    <row r="485">
      <c r="B485" s="183"/>
      <c r="E485" s="146"/>
      <c r="F485" s="146"/>
      <c r="G485" s="146"/>
      <c r="H485" s="146"/>
      <c r="I485" s="146"/>
      <c r="J485" s="146"/>
      <c r="K485" s="146"/>
    </row>
    <row r="486">
      <c r="B486" s="183"/>
      <c r="E486" s="146"/>
      <c r="F486" s="146"/>
      <c r="G486" s="146"/>
      <c r="H486" s="146"/>
      <c r="I486" s="146"/>
      <c r="J486" s="146"/>
      <c r="K486" s="146"/>
    </row>
    <row r="487">
      <c r="B487" s="183"/>
      <c r="E487" s="146"/>
      <c r="F487" s="146"/>
      <c r="G487" s="146"/>
      <c r="H487" s="146"/>
      <c r="I487" s="146"/>
      <c r="J487" s="146"/>
      <c r="K487" s="146"/>
    </row>
    <row r="488">
      <c r="B488" s="183"/>
      <c r="E488" s="146"/>
      <c r="F488" s="146"/>
      <c r="G488" s="146"/>
      <c r="H488" s="146"/>
      <c r="I488" s="146"/>
      <c r="J488" s="146"/>
      <c r="K488" s="146"/>
    </row>
    <row r="489">
      <c r="B489" s="183"/>
      <c r="E489" s="146"/>
      <c r="F489" s="146"/>
      <c r="G489" s="146"/>
      <c r="H489" s="146"/>
      <c r="I489" s="146"/>
      <c r="J489" s="146"/>
      <c r="K489" s="146"/>
    </row>
    <row r="490">
      <c r="B490" s="183"/>
      <c r="E490" s="146"/>
      <c r="F490" s="146"/>
      <c r="G490" s="146"/>
      <c r="H490" s="146"/>
      <c r="I490" s="146"/>
      <c r="J490" s="146"/>
      <c r="K490" s="146"/>
    </row>
    <row r="491">
      <c r="B491" s="183"/>
      <c r="E491" s="146"/>
      <c r="F491" s="146"/>
      <c r="G491" s="146"/>
      <c r="H491" s="146"/>
      <c r="I491" s="146"/>
      <c r="J491" s="146"/>
      <c r="K491" s="146"/>
    </row>
    <row r="492">
      <c r="B492" s="183"/>
      <c r="E492" s="146"/>
      <c r="F492" s="146"/>
      <c r="G492" s="146"/>
      <c r="H492" s="146"/>
      <c r="I492" s="146"/>
      <c r="J492" s="146"/>
      <c r="K492" s="146"/>
    </row>
    <row r="493">
      <c r="B493" s="183"/>
      <c r="E493" s="146"/>
      <c r="F493" s="146"/>
      <c r="G493" s="146"/>
      <c r="H493" s="146"/>
      <c r="I493" s="146"/>
      <c r="J493" s="146"/>
      <c r="K493" s="146"/>
    </row>
    <row r="494">
      <c r="B494" s="183"/>
      <c r="E494" s="146"/>
      <c r="F494" s="146"/>
      <c r="G494" s="146"/>
      <c r="H494" s="146"/>
      <c r="I494" s="146"/>
      <c r="J494" s="146"/>
      <c r="K494" s="146"/>
    </row>
    <row r="495">
      <c r="B495" s="183"/>
      <c r="E495" s="146"/>
      <c r="F495" s="146"/>
      <c r="G495" s="146"/>
      <c r="H495" s="146"/>
      <c r="I495" s="146"/>
      <c r="J495" s="146"/>
      <c r="K495" s="146"/>
    </row>
    <row r="496">
      <c r="B496" s="183"/>
      <c r="E496" s="146"/>
      <c r="F496" s="146"/>
      <c r="G496" s="146"/>
      <c r="H496" s="146"/>
      <c r="I496" s="146"/>
      <c r="J496" s="146"/>
      <c r="K496" s="146"/>
    </row>
    <row r="497">
      <c r="B497" s="183"/>
      <c r="E497" s="146"/>
      <c r="F497" s="146"/>
      <c r="G497" s="146"/>
      <c r="H497" s="146"/>
      <c r="I497" s="146"/>
      <c r="J497" s="146"/>
      <c r="K497" s="146"/>
    </row>
    <row r="498">
      <c r="B498" s="183"/>
      <c r="E498" s="146"/>
      <c r="F498" s="146"/>
      <c r="G498" s="146"/>
      <c r="H498" s="146"/>
      <c r="I498" s="146"/>
      <c r="J498" s="146"/>
      <c r="K498" s="146"/>
    </row>
    <row r="499">
      <c r="B499" s="183"/>
      <c r="E499" s="146"/>
      <c r="F499" s="146"/>
      <c r="G499" s="146"/>
      <c r="H499" s="146"/>
      <c r="I499" s="146"/>
      <c r="J499" s="146"/>
      <c r="K499" s="146"/>
    </row>
    <row r="500">
      <c r="B500" s="183"/>
      <c r="E500" s="146"/>
      <c r="F500" s="146"/>
      <c r="G500" s="146"/>
      <c r="H500" s="146"/>
      <c r="I500" s="146"/>
      <c r="J500" s="146"/>
      <c r="K500" s="146"/>
    </row>
    <row r="501">
      <c r="B501" s="183"/>
      <c r="E501" s="146"/>
      <c r="F501" s="146"/>
      <c r="G501" s="146"/>
      <c r="H501" s="146"/>
      <c r="I501" s="146"/>
      <c r="J501" s="146"/>
      <c r="K501" s="146"/>
    </row>
    <row r="502">
      <c r="B502" s="183"/>
      <c r="E502" s="146"/>
      <c r="F502" s="146"/>
      <c r="G502" s="146"/>
      <c r="H502" s="146"/>
      <c r="I502" s="146"/>
      <c r="J502" s="146"/>
      <c r="K502" s="146"/>
    </row>
    <row r="503">
      <c r="B503" s="183"/>
      <c r="E503" s="146"/>
      <c r="F503" s="146"/>
      <c r="G503" s="146"/>
      <c r="H503" s="146"/>
      <c r="I503" s="146"/>
      <c r="J503" s="146"/>
      <c r="K503" s="146"/>
    </row>
    <row r="504">
      <c r="B504" s="183"/>
      <c r="E504" s="146"/>
      <c r="F504" s="146"/>
      <c r="G504" s="146"/>
      <c r="H504" s="146"/>
      <c r="I504" s="146"/>
      <c r="J504" s="146"/>
      <c r="K504" s="146"/>
    </row>
    <row r="505">
      <c r="B505" s="183"/>
      <c r="E505" s="146"/>
      <c r="F505" s="146"/>
      <c r="G505" s="146"/>
      <c r="H505" s="146"/>
      <c r="I505" s="146"/>
      <c r="J505" s="146"/>
      <c r="K505" s="146"/>
    </row>
    <row r="506">
      <c r="B506" s="183"/>
      <c r="E506" s="146"/>
      <c r="F506" s="146"/>
      <c r="G506" s="146"/>
      <c r="H506" s="146"/>
      <c r="I506" s="146"/>
      <c r="J506" s="146"/>
      <c r="K506" s="146"/>
    </row>
    <row r="507">
      <c r="B507" s="183"/>
      <c r="E507" s="146"/>
      <c r="F507" s="146"/>
      <c r="G507" s="146"/>
      <c r="H507" s="146"/>
      <c r="I507" s="146"/>
      <c r="J507" s="146"/>
      <c r="K507" s="146"/>
    </row>
    <row r="508">
      <c r="B508" s="183"/>
      <c r="E508" s="146"/>
      <c r="F508" s="146"/>
      <c r="G508" s="146"/>
      <c r="H508" s="146"/>
      <c r="I508" s="146"/>
      <c r="J508" s="146"/>
      <c r="K508" s="146"/>
    </row>
    <row r="509">
      <c r="B509" s="183"/>
      <c r="E509" s="146"/>
      <c r="F509" s="146"/>
      <c r="G509" s="146"/>
      <c r="H509" s="146"/>
      <c r="I509" s="146"/>
      <c r="J509" s="146"/>
      <c r="K509" s="146"/>
    </row>
    <row r="510">
      <c r="B510" s="183"/>
      <c r="E510" s="146"/>
      <c r="F510" s="146"/>
      <c r="G510" s="146"/>
      <c r="H510" s="146"/>
      <c r="I510" s="146"/>
      <c r="J510" s="146"/>
      <c r="K510" s="146"/>
    </row>
    <row r="511">
      <c r="B511" s="183"/>
      <c r="E511" s="146"/>
      <c r="F511" s="146"/>
      <c r="G511" s="146"/>
      <c r="H511" s="146"/>
      <c r="I511" s="146"/>
      <c r="J511" s="146"/>
      <c r="K511" s="146"/>
    </row>
    <row r="512">
      <c r="B512" s="183"/>
      <c r="E512" s="146"/>
      <c r="F512" s="146"/>
      <c r="G512" s="146"/>
      <c r="H512" s="146"/>
      <c r="I512" s="146"/>
      <c r="J512" s="146"/>
      <c r="K512" s="146"/>
    </row>
    <row r="513">
      <c r="B513" s="183"/>
      <c r="E513" s="146"/>
      <c r="F513" s="146"/>
      <c r="G513" s="146"/>
      <c r="H513" s="146"/>
      <c r="I513" s="146"/>
      <c r="J513" s="146"/>
      <c r="K513" s="146"/>
    </row>
    <row r="514">
      <c r="B514" s="183"/>
      <c r="E514" s="146"/>
      <c r="F514" s="146"/>
      <c r="G514" s="146"/>
      <c r="H514" s="146"/>
      <c r="I514" s="146"/>
      <c r="J514" s="146"/>
      <c r="K514" s="146"/>
    </row>
    <row r="515">
      <c r="B515" s="183"/>
      <c r="E515" s="146"/>
      <c r="F515" s="146"/>
      <c r="G515" s="146"/>
      <c r="H515" s="146"/>
      <c r="I515" s="146"/>
      <c r="J515" s="146"/>
      <c r="K515" s="146"/>
    </row>
    <row r="516">
      <c r="B516" s="183"/>
      <c r="E516" s="146"/>
      <c r="F516" s="146"/>
      <c r="G516" s="146"/>
      <c r="H516" s="146"/>
      <c r="I516" s="146"/>
      <c r="J516" s="146"/>
      <c r="K516" s="146"/>
    </row>
    <row r="517">
      <c r="B517" s="183"/>
      <c r="E517" s="146"/>
      <c r="F517" s="146"/>
      <c r="G517" s="146"/>
      <c r="H517" s="146"/>
      <c r="I517" s="146"/>
      <c r="J517" s="146"/>
      <c r="K517" s="146"/>
    </row>
    <row r="518">
      <c r="B518" s="183"/>
      <c r="E518" s="146"/>
      <c r="F518" s="146"/>
      <c r="G518" s="146"/>
      <c r="H518" s="146"/>
      <c r="I518" s="146"/>
      <c r="J518" s="146"/>
      <c r="K518" s="146"/>
    </row>
    <row r="519">
      <c r="B519" s="183"/>
      <c r="E519" s="146"/>
      <c r="F519" s="146"/>
      <c r="G519" s="146"/>
      <c r="H519" s="146"/>
      <c r="I519" s="146"/>
      <c r="J519" s="146"/>
      <c r="K519" s="146"/>
    </row>
    <row r="520">
      <c r="B520" s="183"/>
      <c r="E520" s="146"/>
      <c r="F520" s="146"/>
      <c r="G520" s="146"/>
      <c r="H520" s="146"/>
      <c r="I520" s="146"/>
      <c r="J520" s="146"/>
      <c r="K520" s="146"/>
    </row>
    <row r="521">
      <c r="B521" s="183"/>
      <c r="E521" s="146"/>
      <c r="F521" s="146"/>
      <c r="G521" s="146"/>
      <c r="H521" s="146"/>
      <c r="I521" s="146"/>
      <c r="J521" s="146"/>
      <c r="K521" s="146"/>
    </row>
    <row r="522">
      <c r="B522" s="183"/>
      <c r="E522" s="146"/>
      <c r="F522" s="146"/>
      <c r="G522" s="146"/>
      <c r="H522" s="146"/>
      <c r="I522" s="146"/>
      <c r="J522" s="146"/>
      <c r="K522" s="146"/>
    </row>
    <row r="523">
      <c r="B523" s="183"/>
      <c r="E523" s="146"/>
      <c r="F523" s="146"/>
      <c r="G523" s="146"/>
      <c r="H523" s="146"/>
      <c r="I523" s="146"/>
      <c r="J523" s="146"/>
      <c r="K523" s="146"/>
    </row>
    <row r="524">
      <c r="B524" s="183"/>
      <c r="E524" s="146"/>
      <c r="F524" s="146"/>
      <c r="G524" s="146"/>
      <c r="H524" s="146"/>
      <c r="I524" s="146"/>
      <c r="J524" s="146"/>
      <c r="K524" s="146"/>
    </row>
    <row r="525">
      <c r="B525" s="183"/>
      <c r="E525" s="146"/>
      <c r="F525" s="146"/>
      <c r="G525" s="146"/>
      <c r="H525" s="146"/>
      <c r="I525" s="146"/>
      <c r="J525" s="146"/>
      <c r="K525" s="146"/>
    </row>
    <row r="526">
      <c r="B526" s="183"/>
      <c r="E526" s="146"/>
      <c r="F526" s="146"/>
      <c r="G526" s="146"/>
      <c r="H526" s="146"/>
      <c r="I526" s="146"/>
      <c r="J526" s="146"/>
      <c r="K526" s="146"/>
    </row>
    <row r="527">
      <c r="B527" s="183"/>
      <c r="E527" s="146"/>
      <c r="F527" s="146"/>
      <c r="G527" s="146"/>
      <c r="H527" s="146"/>
      <c r="I527" s="146"/>
      <c r="J527" s="146"/>
      <c r="K527" s="146"/>
    </row>
    <row r="528">
      <c r="B528" s="183"/>
      <c r="E528" s="146"/>
      <c r="F528" s="146"/>
      <c r="G528" s="146"/>
      <c r="H528" s="146"/>
      <c r="I528" s="146"/>
      <c r="J528" s="146"/>
      <c r="K528" s="146"/>
    </row>
    <row r="529">
      <c r="B529" s="183"/>
      <c r="E529" s="146"/>
      <c r="F529" s="146"/>
      <c r="G529" s="146"/>
      <c r="H529" s="146"/>
      <c r="I529" s="146"/>
      <c r="J529" s="146"/>
      <c r="K529" s="146"/>
    </row>
    <row r="530">
      <c r="B530" s="183"/>
      <c r="E530" s="146"/>
      <c r="F530" s="146"/>
      <c r="G530" s="146"/>
      <c r="H530" s="146"/>
      <c r="I530" s="146"/>
      <c r="J530" s="146"/>
      <c r="K530" s="146"/>
    </row>
    <row r="531">
      <c r="B531" s="183"/>
      <c r="E531" s="146"/>
      <c r="F531" s="146"/>
      <c r="G531" s="146"/>
      <c r="H531" s="146"/>
      <c r="I531" s="146"/>
      <c r="J531" s="146"/>
      <c r="K531" s="146"/>
    </row>
    <row r="532">
      <c r="B532" s="183"/>
      <c r="E532" s="146"/>
      <c r="F532" s="146"/>
      <c r="G532" s="146"/>
      <c r="H532" s="146"/>
      <c r="I532" s="146"/>
      <c r="J532" s="146"/>
      <c r="K532" s="146"/>
    </row>
    <row r="533">
      <c r="B533" s="183"/>
      <c r="E533" s="146"/>
      <c r="F533" s="146"/>
      <c r="G533" s="146"/>
      <c r="H533" s="146"/>
      <c r="I533" s="146"/>
      <c r="J533" s="146"/>
      <c r="K533" s="146"/>
    </row>
    <row r="534">
      <c r="B534" s="183"/>
      <c r="E534" s="146"/>
      <c r="F534" s="146"/>
      <c r="G534" s="146"/>
      <c r="H534" s="146"/>
      <c r="I534" s="146"/>
      <c r="J534" s="146"/>
      <c r="K534" s="146"/>
    </row>
    <row r="535">
      <c r="B535" s="183"/>
      <c r="E535" s="146"/>
      <c r="F535" s="146"/>
      <c r="G535" s="146"/>
      <c r="H535" s="146"/>
      <c r="I535" s="146"/>
      <c r="J535" s="146"/>
      <c r="K535" s="146"/>
    </row>
    <row r="536">
      <c r="B536" s="183"/>
      <c r="E536" s="146"/>
      <c r="F536" s="146"/>
      <c r="G536" s="146"/>
      <c r="H536" s="146"/>
      <c r="I536" s="146"/>
      <c r="J536" s="146"/>
      <c r="K536" s="146"/>
    </row>
    <row r="537">
      <c r="B537" s="183"/>
      <c r="E537" s="146"/>
      <c r="F537" s="146"/>
      <c r="G537" s="146"/>
      <c r="H537" s="146"/>
      <c r="I537" s="146"/>
      <c r="J537" s="146"/>
      <c r="K537" s="146"/>
    </row>
    <row r="538">
      <c r="B538" s="183"/>
      <c r="E538" s="146"/>
      <c r="F538" s="146"/>
      <c r="G538" s="146"/>
      <c r="H538" s="146"/>
      <c r="I538" s="146"/>
      <c r="J538" s="146"/>
      <c r="K538" s="146"/>
    </row>
    <row r="539">
      <c r="B539" s="183"/>
      <c r="E539" s="146"/>
      <c r="F539" s="146"/>
      <c r="G539" s="146"/>
      <c r="H539" s="146"/>
      <c r="I539" s="146"/>
      <c r="J539" s="146"/>
      <c r="K539" s="146"/>
    </row>
    <row r="540">
      <c r="B540" s="183"/>
      <c r="E540" s="146"/>
      <c r="F540" s="146"/>
      <c r="G540" s="146"/>
      <c r="H540" s="146"/>
      <c r="I540" s="146"/>
      <c r="J540" s="146"/>
      <c r="K540" s="146"/>
    </row>
    <row r="541">
      <c r="B541" s="183"/>
      <c r="E541" s="146"/>
      <c r="F541" s="146"/>
      <c r="G541" s="146"/>
      <c r="H541" s="146"/>
      <c r="I541" s="146"/>
      <c r="J541" s="146"/>
      <c r="K541" s="146"/>
    </row>
    <row r="542">
      <c r="B542" s="183"/>
      <c r="E542" s="146"/>
      <c r="F542" s="146"/>
      <c r="G542" s="146"/>
      <c r="H542" s="146"/>
      <c r="I542" s="146"/>
      <c r="J542" s="146"/>
      <c r="K542" s="146"/>
    </row>
    <row r="543">
      <c r="B543" s="183"/>
      <c r="E543" s="146"/>
      <c r="F543" s="146"/>
      <c r="G543" s="146"/>
      <c r="H543" s="146"/>
      <c r="I543" s="146"/>
      <c r="J543" s="146"/>
      <c r="K543" s="146"/>
    </row>
    <row r="544">
      <c r="B544" s="183"/>
      <c r="E544" s="146"/>
      <c r="F544" s="146"/>
      <c r="G544" s="146"/>
      <c r="H544" s="146"/>
      <c r="I544" s="146"/>
      <c r="J544" s="146"/>
      <c r="K544" s="146"/>
    </row>
    <row r="545">
      <c r="B545" s="183"/>
      <c r="E545" s="146"/>
      <c r="F545" s="146"/>
      <c r="G545" s="146"/>
      <c r="H545" s="146"/>
      <c r="I545" s="146"/>
      <c r="J545" s="146"/>
      <c r="K545" s="146"/>
    </row>
    <row r="546">
      <c r="B546" s="183"/>
      <c r="E546" s="146"/>
      <c r="F546" s="146"/>
      <c r="G546" s="146"/>
      <c r="H546" s="146"/>
      <c r="I546" s="146"/>
      <c r="J546" s="146"/>
      <c r="K546" s="146"/>
    </row>
    <row r="547">
      <c r="B547" s="183"/>
      <c r="E547" s="146"/>
      <c r="F547" s="146"/>
      <c r="G547" s="146"/>
      <c r="H547" s="146"/>
      <c r="I547" s="146"/>
      <c r="J547" s="146"/>
      <c r="K547" s="146"/>
    </row>
    <row r="548">
      <c r="B548" s="183"/>
      <c r="E548" s="146"/>
      <c r="F548" s="146"/>
      <c r="G548" s="146"/>
      <c r="H548" s="146"/>
      <c r="I548" s="146"/>
      <c r="J548" s="146"/>
      <c r="K548" s="146"/>
    </row>
    <row r="549">
      <c r="B549" s="183"/>
      <c r="E549" s="146"/>
      <c r="F549" s="146"/>
      <c r="G549" s="146"/>
      <c r="H549" s="146"/>
      <c r="I549" s="146"/>
      <c r="J549" s="146"/>
      <c r="K549" s="146"/>
    </row>
    <row r="550">
      <c r="B550" s="183"/>
      <c r="E550" s="146"/>
      <c r="F550" s="146"/>
      <c r="G550" s="146"/>
      <c r="H550" s="146"/>
      <c r="I550" s="146"/>
      <c r="J550" s="146"/>
      <c r="K550" s="146"/>
    </row>
    <row r="551">
      <c r="B551" s="183"/>
      <c r="E551" s="146"/>
      <c r="F551" s="146"/>
      <c r="G551" s="146"/>
      <c r="H551" s="146"/>
      <c r="I551" s="146"/>
      <c r="J551" s="146"/>
      <c r="K551" s="146"/>
    </row>
    <row r="552">
      <c r="B552" s="183"/>
      <c r="E552" s="146"/>
      <c r="F552" s="146"/>
      <c r="G552" s="146"/>
      <c r="H552" s="146"/>
      <c r="I552" s="146"/>
      <c r="J552" s="146"/>
      <c r="K552" s="146"/>
    </row>
    <row r="553">
      <c r="B553" s="183"/>
      <c r="E553" s="146"/>
      <c r="F553" s="146"/>
      <c r="G553" s="146"/>
      <c r="H553" s="146"/>
      <c r="I553" s="146"/>
      <c r="J553" s="146"/>
      <c r="K553" s="146"/>
    </row>
    <row r="554">
      <c r="B554" s="183"/>
      <c r="E554" s="146"/>
      <c r="F554" s="146"/>
      <c r="G554" s="146"/>
      <c r="H554" s="146"/>
      <c r="I554" s="146"/>
      <c r="J554" s="146"/>
      <c r="K554" s="146"/>
    </row>
    <row r="555">
      <c r="B555" s="183"/>
      <c r="E555" s="146"/>
      <c r="F555" s="146"/>
      <c r="G555" s="146"/>
      <c r="H555" s="146"/>
      <c r="I555" s="146"/>
      <c r="J555" s="146"/>
      <c r="K555" s="146"/>
    </row>
    <row r="556">
      <c r="B556" s="183"/>
      <c r="E556" s="146"/>
      <c r="F556" s="146"/>
      <c r="G556" s="146"/>
      <c r="H556" s="146"/>
      <c r="I556" s="146"/>
      <c r="J556" s="146"/>
      <c r="K556" s="146"/>
    </row>
    <row r="557">
      <c r="B557" s="183"/>
      <c r="E557" s="146"/>
      <c r="F557" s="146"/>
      <c r="G557" s="146"/>
      <c r="H557" s="146"/>
      <c r="I557" s="146"/>
      <c r="J557" s="146"/>
      <c r="K557" s="146"/>
    </row>
    <row r="558">
      <c r="B558" s="183"/>
      <c r="E558" s="146"/>
      <c r="F558" s="146"/>
      <c r="G558" s="146"/>
      <c r="H558" s="146"/>
      <c r="I558" s="146"/>
      <c r="J558" s="146"/>
      <c r="K558" s="146"/>
    </row>
    <row r="559">
      <c r="B559" s="183"/>
      <c r="E559" s="146"/>
      <c r="F559" s="146"/>
      <c r="G559" s="146"/>
      <c r="H559" s="146"/>
      <c r="I559" s="146"/>
      <c r="J559" s="146"/>
      <c r="K559" s="146"/>
    </row>
    <row r="560">
      <c r="B560" s="183"/>
      <c r="E560" s="146"/>
      <c r="F560" s="146"/>
      <c r="G560" s="146"/>
      <c r="H560" s="146"/>
      <c r="I560" s="146"/>
      <c r="J560" s="146"/>
      <c r="K560" s="146"/>
    </row>
    <row r="561">
      <c r="B561" s="183"/>
      <c r="E561" s="146"/>
      <c r="F561" s="146"/>
      <c r="G561" s="146"/>
      <c r="H561" s="146"/>
      <c r="I561" s="146"/>
      <c r="J561" s="146"/>
      <c r="K561" s="146"/>
    </row>
    <row r="562">
      <c r="B562" s="183"/>
      <c r="E562" s="146"/>
      <c r="F562" s="146"/>
      <c r="G562" s="146"/>
      <c r="H562" s="146"/>
      <c r="I562" s="146"/>
      <c r="J562" s="146"/>
      <c r="K562" s="146"/>
    </row>
    <row r="563">
      <c r="B563" s="183"/>
      <c r="E563" s="146"/>
      <c r="F563" s="146"/>
      <c r="G563" s="146"/>
      <c r="H563" s="146"/>
      <c r="I563" s="146"/>
      <c r="J563" s="146"/>
      <c r="K563" s="146"/>
    </row>
    <row r="564">
      <c r="B564" s="183"/>
      <c r="E564" s="146"/>
      <c r="F564" s="146"/>
      <c r="G564" s="146"/>
      <c r="H564" s="146"/>
      <c r="I564" s="146"/>
      <c r="J564" s="146"/>
      <c r="K564" s="146"/>
    </row>
    <row r="565">
      <c r="B565" s="183"/>
      <c r="E565" s="146"/>
      <c r="F565" s="146"/>
      <c r="G565" s="146"/>
      <c r="H565" s="146"/>
      <c r="I565" s="146"/>
      <c r="J565" s="146"/>
      <c r="K565" s="146"/>
    </row>
    <row r="566">
      <c r="B566" s="183"/>
      <c r="E566" s="146"/>
      <c r="F566" s="146"/>
      <c r="G566" s="146"/>
      <c r="H566" s="146"/>
      <c r="I566" s="146"/>
      <c r="J566" s="146"/>
      <c r="K566" s="146"/>
    </row>
    <row r="567">
      <c r="B567" s="183"/>
      <c r="E567" s="146"/>
      <c r="F567" s="146"/>
      <c r="G567" s="146"/>
      <c r="H567" s="146"/>
      <c r="I567" s="146"/>
      <c r="J567" s="146"/>
      <c r="K567" s="146"/>
    </row>
    <row r="568">
      <c r="B568" s="183"/>
      <c r="E568" s="146"/>
      <c r="F568" s="146"/>
      <c r="G568" s="146"/>
      <c r="H568" s="146"/>
      <c r="I568" s="146"/>
      <c r="J568" s="146"/>
      <c r="K568" s="146"/>
    </row>
    <row r="569">
      <c r="B569" s="183"/>
      <c r="E569" s="146"/>
      <c r="F569" s="146"/>
      <c r="G569" s="146"/>
      <c r="H569" s="146"/>
      <c r="I569" s="146"/>
      <c r="J569" s="146"/>
      <c r="K569" s="146"/>
    </row>
    <row r="570">
      <c r="B570" s="183"/>
      <c r="E570" s="146"/>
      <c r="F570" s="146"/>
      <c r="G570" s="146"/>
      <c r="H570" s="146"/>
      <c r="I570" s="146"/>
      <c r="J570" s="146"/>
      <c r="K570" s="146"/>
    </row>
    <row r="571">
      <c r="B571" s="183"/>
      <c r="E571" s="146"/>
      <c r="F571" s="146"/>
      <c r="G571" s="146"/>
      <c r="H571" s="146"/>
      <c r="I571" s="146"/>
      <c r="J571" s="146"/>
      <c r="K571" s="146"/>
    </row>
    <row r="572">
      <c r="B572" s="183"/>
      <c r="E572" s="146"/>
      <c r="F572" s="146"/>
      <c r="G572" s="146"/>
      <c r="H572" s="146"/>
      <c r="I572" s="146"/>
      <c r="J572" s="146"/>
      <c r="K572" s="146"/>
    </row>
    <row r="573">
      <c r="B573" s="183"/>
      <c r="E573" s="146"/>
      <c r="F573" s="146"/>
      <c r="G573" s="146"/>
      <c r="H573" s="146"/>
      <c r="I573" s="146"/>
      <c r="J573" s="146"/>
      <c r="K573" s="146"/>
    </row>
    <row r="574">
      <c r="B574" s="183"/>
      <c r="E574" s="146"/>
      <c r="F574" s="146"/>
      <c r="G574" s="146"/>
      <c r="H574" s="146"/>
      <c r="I574" s="146"/>
      <c r="J574" s="146"/>
      <c r="K574" s="146"/>
    </row>
    <row r="575">
      <c r="B575" s="183"/>
      <c r="E575" s="146"/>
      <c r="F575" s="146"/>
      <c r="G575" s="146"/>
      <c r="H575" s="146"/>
      <c r="I575" s="146"/>
      <c r="J575" s="146"/>
      <c r="K575" s="146"/>
    </row>
    <row r="576">
      <c r="B576" s="183"/>
      <c r="E576" s="146"/>
      <c r="F576" s="146"/>
      <c r="G576" s="146"/>
      <c r="H576" s="146"/>
      <c r="I576" s="146"/>
      <c r="J576" s="146"/>
      <c r="K576" s="146"/>
    </row>
    <row r="577">
      <c r="B577" s="183"/>
      <c r="E577" s="146"/>
      <c r="F577" s="146"/>
      <c r="G577" s="146"/>
      <c r="H577" s="146"/>
      <c r="I577" s="146"/>
      <c r="J577" s="146"/>
      <c r="K577" s="146"/>
    </row>
    <row r="578">
      <c r="B578" s="183"/>
      <c r="E578" s="146"/>
      <c r="F578" s="146"/>
      <c r="G578" s="146"/>
      <c r="H578" s="146"/>
      <c r="I578" s="146"/>
      <c r="J578" s="146"/>
      <c r="K578" s="146"/>
    </row>
    <row r="579">
      <c r="B579" s="183"/>
      <c r="E579" s="146"/>
      <c r="F579" s="146"/>
      <c r="G579" s="146"/>
      <c r="H579" s="146"/>
      <c r="I579" s="146"/>
      <c r="J579" s="146"/>
      <c r="K579" s="146"/>
    </row>
    <row r="580">
      <c r="B580" s="183"/>
      <c r="E580" s="146"/>
      <c r="F580" s="146"/>
      <c r="G580" s="146"/>
      <c r="H580" s="146"/>
      <c r="I580" s="146"/>
      <c r="J580" s="146"/>
      <c r="K580" s="146"/>
    </row>
    <row r="581">
      <c r="B581" s="183"/>
      <c r="E581" s="146"/>
      <c r="F581" s="146"/>
      <c r="G581" s="146"/>
      <c r="H581" s="146"/>
      <c r="I581" s="146"/>
      <c r="J581" s="146"/>
      <c r="K581" s="146"/>
    </row>
    <row r="582">
      <c r="B582" s="183"/>
      <c r="E582" s="146"/>
      <c r="F582" s="146"/>
      <c r="G582" s="146"/>
      <c r="H582" s="146"/>
      <c r="I582" s="146"/>
      <c r="J582" s="146"/>
      <c r="K582" s="146"/>
    </row>
    <row r="583">
      <c r="B583" s="183"/>
      <c r="E583" s="146"/>
      <c r="F583" s="146"/>
      <c r="G583" s="146"/>
      <c r="H583" s="146"/>
      <c r="I583" s="146"/>
      <c r="J583" s="146"/>
      <c r="K583" s="146"/>
    </row>
    <row r="584">
      <c r="B584" s="183"/>
      <c r="E584" s="146"/>
      <c r="F584" s="146"/>
      <c r="G584" s="146"/>
      <c r="H584" s="146"/>
      <c r="I584" s="146"/>
      <c r="J584" s="146"/>
      <c r="K584" s="146"/>
    </row>
    <row r="585">
      <c r="B585" s="183"/>
      <c r="E585" s="146"/>
      <c r="F585" s="146"/>
      <c r="G585" s="146"/>
      <c r="H585" s="146"/>
      <c r="I585" s="146"/>
      <c r="J585" s="146"/>
      <c r="K585" s="146"/>
    </row>
    <row r="586">
      <c r="B586" s="183"/>
      <c r="E586" s="146"/>
      <c r="F586" s="146"/>
      <c r="G586" s="146"/>
      <c r="H586" s="146"/>
      <c r="I586" s="146"/>
      <c r="J586" s="146"/>
      <c r="K586" s="146"/>
    </row>
    <row r="587">
      <c r="B587" s="183"/>
      <c r="E587" s="146"/>
      <c r="F587" s="146"/>
      <c r="G587" s="146"/>
      <c r="H587" s="146"/>
      <c r="I587" s="146"/>
      <c r="J587" s="146"/>
      <c r="K587" s="146"/>
    </row>
    <row r="588">
      <c r="B588" s="183"/>
      <c r="E588" s="146"/>
      <c r="F588" s="146"/>
      <c r="G588" s="146"/>
      <c r="H588" s="146"/>
      <c r="I588" s="146"/>
      <c r="J588" s="146"/>
      <c r="K588" s="146"/>
    </row>
    <row r="589">
      <c r="B589" s="183"/>
      <c r="E589" s="146"/>
      <c r="F589" s="146"/>
      <c r="G589" s="146"/>
      <c r="H589" s="146"/>
      <c r="I589" s="146"/>
      <c r="J589" s="146"/>
      <c r="K589" s="146"/>
    </row>
    <row r="590">
      <c r="B590" s="183"/>
      <c r="E590" s="146"/>
      <c r="F590" s="146"/>
      <c r="G590" s="146"/>
      <c r="H590" s="146"/>
      <c r="I590" s="146"/>
      <c r="J590" s="146"/>
      <c r="K590" s="146"/>
    </row>
    <row r="591">
      <c r="B591" s="183"/>
      <c r="E591" s="146"/>
      <c r="F591" s="146"/>
      <c r="G591" s="146"/>
      <c r="H591" s="146"/>
      <c r="I591" s="146"/>
      <c r="J591" s="146"/>
      <c r="K591" s="146"/>
    </row>
    <row r="592">
      <c r="B592" s="183"/>
      <c r="E592" s="146"/>
      <c r="F592" s="146"/>
      <c r="G592" s="146"/>
      <c r="H592" s="146"/>
      <c r="I592" s="146"/>
      <c r="J592" s="146"/>
      <c r="K592" s="146"/>
    </row>
    <row r="593">
      <c r="B593" s="183"/>
      <c r="E593" s="146"/>
      <c r="F593" s="146"/>
      <c r="G593" s="146"/>
      <c r="H593" s="146"/>
      <c r="I593" s="146"/>
      <c r="J593" s="146"/>
      <c r="K593" s="146"/>
    </row>
    <row r="594">
      <c r="B594" s="183"/>
      <c r="E594" s="146"/>
      <c r="F594" s="146"/>
      <c r="G594" s="146"/>
      <c r="H594" s="146"/>
      <c r="I594" s="146"/>
      <c r="J594" s="146"/>
      <c r="K594" s="146"/>
    </row>
    <row r="595">
      <c r="B595" s="183"/>
      <c r="E595" s="146"/>
      <c r="F595" s="146"/>
      <c r="G595" s="146"/>
      <c r="H595" s="146"/>
      <c r="I595" s="146"/>
      <c r="J595" s="146"/>
      <c r="K595" s="146"/>
    </row>
    <row r="596">
      <c r="B596" s="183"/>
      <c r="E596" s="146"/>
      <c r="F596" s="146"/>
      <c r="G596" s="146"/>
      <c r="H596" s="146"/>
      <c r="I596" s="146"/>
      <c r="J596" s="146"/>
      <c r="K596" s="146"/>
    </row>
    <row r="597">
      <c r="B597" s="183"/>
      <c r="E597" s="146"/>
      <c r="F597" s="146"/>
      <c r="G597" s="146"/>
      <c r="H597" s="146"/>
      <c r="I597" s="146"/>
      <c r="J597" s="146"/>
      <c r="K597" s="146"/>
    </row>
    <row r="598">
      <c r="B598" s="183"/>
      <c r="E598" s="146"/>
      <c r="F598" s="146"/>
      <c r="G598" s="146"/>
      <c r="H598" s="146"/>
      <c r="I598" s="146"/>
      <c r="J598" s="146"/>
      <c r="K598" s="146"/>
    </row>
    <row r="599">
      <c r="B599" s="183"/>
      <c r="E599" s="146"/>
      <c r="F599" s="146"/>
      <c r="G599" s="146"/>
      <c r="H599" s="146"/>
      <c r="I599" s="146"/>
      <c r="J599" s="146"/>
      <c r="K599" s="146"/>
    </row>
    <row r="600">
      <c r="B600" s="183"/>
      <c r="E600" s="146"/>
      <c r="F600" s="146"/>
      <c r="G600" s="146"/>
      <c r="H600" s="146"/>
      <c r="I600" s="146"/>
      <c r="J600" s="146"/>
      <c r="K600" s="146"/>
    </row>
    <row r="601">
      <c r="B601" s="183"/>
      <c r="E601" s="146"/>
      <c r="F601" s="146"/>
      <c r="G601" s="146"/>
      <c r="H601" s="146"/>
      <c r="I601" s="146"/>
      <c r="J601" s="146"/>
      <c r="K601" s="146"/>
    </row>
    <row r="602">
      <c r="B602" s="183"/>
      <c r="E602" s="146"/>
      <c r="F602" s="146"/>
      <c r="G602" s="146"/>
      <c r="H602" s="146"/>
      <c r="I602" s="146"/>
      <c r="J602" s="146"/>
      <c r="K602" s="146"/>
    </row>
    <row r="603">
      <c r="B603" s="183"/>
      <c r="E603" s="146"/>
      <c r="F603" s="146"/>
      <c r="G603" s="146"/>
      <c r="H603" s="146"/>
      <c r="I603" s="146"/>
      <c r="J603" s="146"/>
      <c r="K603" s="146"/>
    </row>
    <row r="604">
      <c r="B604" s="183"/>
      <c r="E604" s="146"/>
      <c r="F604" s="146"/>
      <c r="G604" s="146"/>
      <c r="H604" s="146"/>
      <c r="I604" s="146"/>
      <c r="J604" s="146"/>
      <c r="K604" s="146"/>
    </row>
    <row r="605">
      <c r="B605" s="183"/>
      <c r="E605" s="146"/>
      <c r="F605" s="146"/>
      <c r="G605" s="146"/>
      <c r="H605" s="146"/>
      <c r="I605" s="146"/>
      <c r="J605" s="146"/>
      <c r="K605" s="146"/>
    </row>
    <row r="606">
      <c r="B606" s="183"/>
      <c r="E606" s="146"/>
      <c r="F606" s="146"/>
      <c r="G606" s="146"/>
      <c r="H606" s="146"/>
      <c r="I606" s="146"/>
      <c r="J606" s="146"/>
      <c r="K606" s="146"/>
    </row>
    <row r="607">
      <c r="B607" s="183"/>
      <c r="E607" s="146"/>
      <c r="F607" s="146"/>
      <c r="G607" s="146"/>
      <c r="H607" s="146"/>
      <c r="I607" s="146"/>
      <c r="J607" s="146"/>
      <c r="K607" s="146"/>
    </row>
    <row r="608">
      <c r="B608" s="183"/>
      <c r="E608" s="146"/>
      <c r="F608" s="146"/>
      <c r="G608" s="146"/>
      <c r="H608" s="146"/>
      <c r="I608" s="146"/>
      <c r="J608" s="146"/>
      <c r="K608" s="146"/>
    </row>
    <row r="609">
      <c r="B609" s="183"/>
      <c r="E609" s="146"/>
      <c r="F609" s="146"/>
      <c r="G609" s="146"/>
      <c r="H609" s="146"/>
      <c r="I609" s="146"/>
      <c r="J609" s="146"/>
      <c r="K609" s="146"/>
    </row>
    <row r="610">
      <c r="B610" s="183"/>
      <c r="E610" s="146"/>
      <c r="F610" s="146"/>
      <c r="G610" s="146"/>
      <c r="H610" s="146"/>
      <c r="I610" s="146"/>
      <c r="J610" s="146"/>
      <c r="K610" s="146"/>
    </row>
    <row r="611">
      <c r="B611" s="183"/>
      <c r="E611" s="146"/>
      <c r="F611" s="146"/>
      <c r="G611" s="146"/>
      <c r="H611" s="146"/>
      <c r="I611" s="146"/>
      <c r="J611" s="146"/>
      <c r="K611" s="146"/>
    </row>
    <row r="612">
      <c r="B612" s="183"/>
      <c r="E612" s="146"/>
      <c r="F612" s="146"/>
      <c r="G612" s="146"/>
      <c r="H612" s="146"/>
      <c r="I612" s="146"/>
      <c r="J612" s="146"/>
      <c r="K612" s="146"/>
    </row>
    <row r="613">
      <c r="B613" s="183"/>
      <c r="E613" s="146"/>
      <c r="F613" s="146"/>
      <c r="G613" s="146"/>
      <c r="H613" s="146"/>
      <c r="I613" s="146"/>
      <c r="J613" s="146"/>
      <c r="K613" s="146"/>
    </row>
    <row r="614">
      <c r="B614" s="183"/>
      <c r="E614" s="146"/>
      <c r="F614" s="146"/>
      <c r="G614" s="146"/>
      <c r="H614" s="146"/>
      <c r="I614" s="146"/>
      <c r="J614" s="146"/>
      <c r="K614" s="146"/>
    </row>
    <row r="615">
      <c r="B615" s="183"/>
      <c r="E615" s="146"/>
      <c r="F615" s="146"/>
      <c r="G615" s="146"/>
      <c r="H615" s="146"/>
      <c r="I615" s="146"/>
      <c r="J615" s="146"/>
      <c r="K615" s="146"/>
    </row>
    <row r="616">
      <c r="B616" s="183"/>
      <c r="E616" s="146"/>
      <c r="F616" s="146"/>
      <c r="G616" s="146"/>
      <c r="H616" s="146"/>
      <c r="I616" s="146"/>
      <c r="J616" s="146"/>
      <c r="K616" s="146"/>
    </row>
    <row r="617">
      <c r="B617" s="183"/>
      <c r="E617" s="146"/>
      <c r="F617" s="146"/>
      <c r="G617" s="146"/>
      <c r="H617" s="146"/>
      <c r="I617" s="146"/>
      <c r="J617" s="146"/>
      <c r="K617" s="146"/>
    </row>
    <row r="618">
      <c r="B618" s="183"/>
      <c r="E618" s="146"/>
      <c r="F618" s="146"/>
      <c r="G618" s="146"/>
      <c r="H618" s="146"/>
      <c r="I618" s="146"/>
      <c r="J618" s="146"/>
      <c r="K618" s="146"/>
    </row>
    <row r="619">
      <c r="B619" s="183"/>
      <c r="E619" s="146"/>
      <c r="F619" s="146"/>
      <c r="G619" s="146"/>
      <c r="H619" s="146"/>
      <c r="I619" s="146"/>
      <c r="J619" s="146"/>
      <c r="K619" s="146"/>
    </row>
    <row r="620">
      <c r="B620" s="183"/>
      <c r="E620" s="146"/>
      <c r="F620" s="146"/>
      <c r="G620" s="146"/>
      <c r="H620" s="146"/>
      <c r="I620" s="146"/>
      <c r="J620" s="146"/>
      <c r="K620" s="146"/>
    </row>
    <row r="621">
      <c r="B621" s="183"/>
      <c r="E621" s="146"/>
      <c r="F621" s="146"/>
      <c r="G621" s="146"/>
      <c r="H621" s="146"/>
      <c r="I621" s="146"/>
      <c r="J621" s="146"/>
      <c r="K621" s="146"/>
    </row>
    <row r="622">
      <c r="B622" s="183"/>
      <c r="E622" s="146"/>
      <c r="F622" s="146"/>
      <c r="G622" s="146"/>
      <c r="H622" s="146"/>
      <c r="I622" s="146"/>
      <c r="J622" s="146"/>
      <c r="K622" s="146"/>
    </row>
    <row r="623">
      <c r="B623" s="183"/>
      <c r="E623" s="146"/>
      <c r="F623" s="146"/>
      <c r="G623" s="146"/>
      <c r="H623" s="146"/>
      <c r="I623" s="146"/>
      <c r="J623" s="146"/>
      <c r="K623" s="146"/>
    </row>
    <row r="624">
      <c r="B624" s="183"/>
      <c r="E624" s="146"/>
      <c r="F624" s="146"/>
      <c r="G624" s="146"/>
      <c r="H624" s="146"/>
      <c r="I624" s="146"/>
      <c r="J624" s="146"/>
      <c r="K624" s="146"/>
    </row>
    <row r="625">
      <c r="B625" s="183"/>
      <c r="E625" s="146"/>
      <c r="F625" s="146"/>
      <c r="G625" s="146"/>
      <c r="H625" s="146"/>
      <c r="I625" s="146"/>
      <c r="J625" s="146"/>
      <c r="K625" s="146"/>
    </row>
    <row r="626">
      <c r="B626" s="183"/>
      <c r="E626" s="146"/>
      <c r="F626" s="146"/>
      <c r="G626" s="146"/>
      <c r="H626" s="146"/>
      <c r="I626" s="146"/>
      <c r="J626" s="146"/>
      <c r="K626" s="146"/>
    </row>
    <row r="627">
      <c r="B627" s="183"/>
      <c r="E627" s="146"/>
      <c r="F627" s="146"/>
      <c r="G627" s="146"/>
      <c r="H627" s="146"/>
      <c r="I627" s="146"/>
      <c r="J627" s="146"/>
      <c r="K627" s="146"/>
    </row>
    <row r="628">
      <c r="B628" s="183"/>
      <c r="E628" s="146"/>
      <c r="F628" s="146"/>
      <c r="G628" s="146"/>
      <c r="H628" s="146"/>
      <c r="I628" s="146"/>
      <c r="J628" s="146"/>
      <c r="K628" s="146"/>
    </row>
    <row r="629">
      <c r="B629" s="183"/>
      <c r="E629" s="146"/>
      <c r="F629" s="146"/>
      <c r="G629" s="146"/>
      <c r="H629" s="146"/>
      <c r="I629" s="146"/>
      <c r="J629" s="146"/>
      <c r="K629" s="146"/>
    </row>
    <row r="630">
      <c r="B630" s="183"/>
      <c r="E630" s="146"/>
      <c r="F630" s="146"/>
      <c r="G630" s="146"/>
      <c r="H630" s="146"/>
      <c r="I630" s="146"/>
      <c r="J630" s="146"/>
      <c r="K630" s="146"/>
    </row>
    <row r="631">
      <c r="B631" s="183"/>
      <c r="E631" s="146"/>
      <c r="F631" s="146"/>
      <c r="G631" s="146"/>
      <c r="H631" s="146"/>
      <c r="I631" s="146"/>
      <c r="J631" s="146"/>
      <c r="K631" s="146"/>
    </row>
    <row r="632">
      <c r="B632" s="183"/>
      <c r="E632" s="146"/>
      <c r="F632" s="146"/>
      <c r="G632" s="146"/>
      <c r="H632" s="146"/>
      <c r="I632" s="146"/>
      <c r="J632" s="146"/>
      <c r="K632" s="146"/>
    </row>
    <row r="633">
      <c r="B633" s="183"/>
      <c r="E633" s="146"/>
      <c r="F633" s="146"/>
      <c r="G633" s="146"/>
      <c r="H633" s="146"/>
      <c r="I633" s="146"/>
      <c r="J633" s="146"/>
      <c r="K633" s="146"/>
    </row>
    <row r="634">
      <c r="B634" s="183"/>
      <c r="E634" s="146"/>
      <c r="F634" s="146"/>
      <c r="G634" s="146"/>
      <c r="H634" s="146"/>
      <c r="I634" s="146"/>
      <c r="J634" s="146"/>
      <c r="K634" s="146"/>
    </row>
    <row r="635">
      <c r="B635" s="183"/>
      <c r="E635" s="146"/>
      <c r="F635" s="146"/>
      <c r="G635" s="146"/>
      <c r="H635" s="146"/>
      <c r="I635" s="146"/>
      <c r="J635" s="146"/>
      <c r="K635" s="146"/>
    </row>
    <row r="636">
      <c r="B636" s="183"/>
      <c r="E636" s="146"/>
      <c r="F636" s="146"/>
      <c r="G636" s="146"/>
      <c r="H636" s="146"/>
      <c r="I636" s="146"/>
      <c r="J636" s="146"/>
      <c r="K636" s="146"/>
    </row>
    <row r="637">
      <c r="B637" s="183"/>
      <c r="E637" s="146"/>
      <c r="F637" s="146"/>
      <c r="G637" s="146"/>
      <c r="H637" s="146"/>
      <c r="I637" s="146"/>
      <c r="J637" s="146"/>
      <c r="K637" s="146"/>
    </row>
    <row r="638">
      <c r="B638" s="183"/>
      <c r="E638" s="146"/>
      <c r="F638" s="146"/>
      <c r="G638" s="146"/>
      <c r="H638" s="146"/>
      <c r="I638" s="146"/>
      <c r="J638" s="146"/>
      <c r="K638" s="146"/>
    </row>
    <row r="639">
      <c r="B639" s="183"/>
      <c r="E639" s="146"/>
      <c r="F639" s="146"/>
      <c r="G639" s="146"/>
      <c r="H639" s="146"/>
      <c r="I639" s="146"/>
      <c r="J639" s="146"/>
      <c r="K639" s="146"/>
    </row>
    <row r="640">
      <c r="B640" s="183"/>
      <c r="E640" s="146"/>
      <c r="F640" s="146"/>
      <c r="G640" s="146"/>
      <c r="H640" s="146"/>
      <c r="I640" s="146"/>
      <c r="J640" s="146"/>
      <c r="K640" s="146"/>
    </row>
    <row r="641">
      <c r="B641" s="183"/>
      <c r="E641" s="146"/>
      <c r="F641" s="146"/>
      <c r="G641" s="146"/>
      <c r="H641" s="146"/>
      <c r="I641" s="146"/>
      <c r="J641" s="146"/>
      <c r="K641" s="146"/>
    </row>
    <row r="642">
      <c r="B642" s="183"/>
      <c r="E642" s="146"/>
      <c r="F642" s="146"/>
      <c r="G642" s="146"/>
      <c r="H642" s="146"/>
      <c r="I642" s="146"/>
      <c r="J642" s="146"/>
      <c r="K642" s="146"/>
    </row>
    <row r="643">
      <c r="B643" s="183"/>
      <c r="E643" s="146"/>
      <c r="F643" s="146"/>
      <c r="G643" s="146"/>
      <c r="H643" s="146"/>
      <c r="I643" s="146"/>
      <c r="J643" s="146"/>
      <c r="K643" s="146"/>
    </row>
    <row r="644">
      <c r="B644" s="183"/>
      <c r="E644" s="146"/>
      <c r="F644" s="146"/>
      <c r="G644" s="146"/>
      <c r="H644" s="146"/>
      <c r="I644" s="146"/>
      <c r="J644" s="146"/>
      <c r="K644" s="146"/>
    </row>
    <row r="645">
      <c r="B645" s="183"/>
      <c r="E645" s="146"/>
      <c r="F645" s="146"/>
      <c r="G645" s="146"/>
      <c r="H645" s="146"/>
      <c r="I645" s="146"/>
      <c r="J645" s="146"/>
      <c r="K645" s="146"/>
    </row>
    <row r="646">
      <c r="B646" s="183"/>
      <c r="E646" s="146"/>
      <c r="F646" s="146"/>
      <c r="G646" s="146"/>
      <c r="H646" s="146"/>
      <c r="I646" s="146"/>
      <c r="J646" s="146"/>
      <c r="K646" s="146"/>
    </row>
    <row r="647">
      <c r="B647" s="183"/>
      <c r="E647" s="146"/>
      <c r="F647" s="146"/>
      <c r="G647" s="146"/>
      <c r="H647" s="146"/>
      <c r="I647" s="146"/>
      <c r="J647" s="146"/>
      <c r="K647" s="146"/>
    </row>
    <row r="648">
      <c r="B648" s="183"/>
      <c r="E648" s="146"/>
      <c r="F648" s="146"/>
      <c r="G648" s="146"/>
      <c r="H648" s="146"/>
      <c r="I648" s="146"/>
      <c r="J648" s="146"/>
      <c r="K648" s="146"/>
    </row>
    <row r="649">
      <c r="B649" s="183"/>
      <c r="E649" s="146"/>
      <c r="F649" s="146"/>
      <c r="G649" s="146"/>
      <c r="H649" s="146"/>
      <c r="I649" s="146"/>
      <c r="J649" s="146"/>
      <c r="K649" s="146"/>
    </row>
    <row r="650">
      <c r="B650" s="183"/>
      <c r="E650" s="146"/>
      <c r="F650" s="146"/>
      <c r="G650" s="146"/>
      <c r="H650" s="146"/>
      <c r="I650" s="146"/>
      <c r="J650" s="146"/>
      <c r="K650" s="146"/>
    </row>
    <row r="651">
      <c r="B651" s="183"/>
      <c r="E651" s="146"/>
      <c r="F651" s="146"/>
      <c r="G651" s="146"/>
      <c r="H651" s="146"/>
      <c r="I651" s="146"/>
      <c r="J651" s="146"/>
      <c r="K651" s="146"/>
    </row>
    <row r="652">
      <c r="B652" s="183"/>
      <c r="E652" s="146"/>
      <c r="F652" s="146"/>
      <c r="G652" s="146"/>
      <c r="H652" s="146"/>
      <c r="I652" s="146"/>
      <c r="J652" s="146"/>
      <c r="K652" s="146"/>
    </row>
    <row r="653">
      <c r="B653" s="183"/>
      <c r="E653" s="146"/>
      <c r="F653" s="146"/>
      <c r="G653" s="146"/>
      <c r="H653" s="146"/>
      <c r="I653" s="146"/>
      <c r="J653" s="146"/>
      <c r="K653" s="146"/>
    </row>
    <row r="654">
      <c r="B654" s="183"/>
      <c r="E654" s="146"/>
      <c r="F654" s="146"/>
      <c r="G654" s="146"/>
      <c r="H654" s="146"/>
      <c r="I654" s="146"/>
      <c r="J654" s="146"/>
      <c r="K654" s="146"/>
    </row>
    <row r="655">
      <c r="B655" s="183"/>
      <c r="E655" s="146"/>
      <c r="F655" s="146"/>
      <c r="G655" s="146"/>
      <c r="H655" s="146"/>
      <c r="I655" s="146"/>
      <c r="J655" s="146"/>
      <c r="K655" s="146"/>
    </row>
    <row r="656">
      <c r="B656" s="183"/>
      <c r="E656" s="146"/>
      <c r="F656" s="146"/>
      <c r="G656" s="146"/>
      <c r="H656" s="146"/>
      <c r="I656" s="146"/>
      <c r="J656" s="146"/>
      <c r="K656" s="146"/>
    </row>
    <row r="657">
      <c r="B657" s="183"/>
      <c r="E657" s="146"/>
      <c r="F657" s="146"/>
      <c r="G657" s="146"/>
      <c r="H657" s="146"/>
      <c r="I657" s="146"/>
      <c r="J657" s="146"/>
      <c r="K657" s="146"/>
    </row>
    <row r="658">
      <c r="B658" s="183"/>
      <c r="E658" s="146"/>
      <c r="F658" s="146"/>
      <c r="G658" s="146"/>
      <c r="H658" s="146"/>
      <c r="I658" s="146"/>
      <c r="J658" s="146"/>
      <c r="K658" s="146"/>
    </row>
    <row r="659">
      <c r="B659" s="183"/>
      <c r="E659" s="146"/>
      <c r="F659" s="146"/>
      <c r="G659" s="146"/>
      <c r="H659" s="146"/>
      <c r="I659" s="146"/>
      <c r="J659" s="146"/>
      <c r="K659" s="146"/>
    </row>
    <row r="660">
      <c r="B660" s="183"/>
      <c r="E660" s="146"/>
      <c r="F660" s="146"/>
      <c r="G660" s="146"/>
      <c r="H660" s="146"/>
      <c r="I660" s="146"/>
      <c r="J660" s="146"/>
      <c r="K660" s="146"/>
    </row>
    <row r="661">
      <c r="B661" s="183"/>
      <c r="E661" s="146"/>
      <c r="F661" s="146"/>
      <c r="G661" s="146"/>
      <c r="H661" s="146"/>
      <c r="I661" s="146"/>
      <c r="J661" s="146"/>
      <c r="K661" s="146"/>
    </row>
    <row r="662">
      <c r="B662" s="183"/>
      <c r="E662" s="146"/>
      <c r="F662" s="146"/>
      <c r="G662" s="146"/>
      <c r="H662" s="146"/>
      <c r="I662" s="146"/>
      <c r="J662" s="146"/>
      <c r="K662" s="146"/>
    </row>
    <row r="663">
      <c r="B663" s="183"/>
      <c r="E663" s="146"/>
      <c r="F663" s="146"/>
      <c r="G663" s="146"/>
      <c r="H663" s="146"/>
      <c r="I663" s="146"/>
      <c r="J663" s="146"/>
      <c r="K663" s="146"/>
    </row>
    <row r="664">
      <c r="B664" s="183"/>
      <c r="E664" s="146"/>
      <c r="F664" s="146"/>
      <c r="G664" s="146"/>
      <c r="H664" s="146"/>
      <c r="I664" s="146"/>
      <c r="J664" s="146"/>
      <c r="K664" s="146"/>
    </row>
    <row r="665">
      <c r="B665" s="183"/>
      <c r="E665" s="146"/>
      <c r="F665" s="146"/>
      <c r="G665" s="146"/>
      <c r="H665" s="146"/>
      <c r="I665" s="146"/>
      <c r="J665" s="146"/>
      <c r="K665" s="146"/>
    </row>
    <row r="666">
      <c r="B666" s="183"/>
      <c r="E666" s="146"/>
      <c r="F666" s="146"/>
      <c r="G666" s="146"/>
      <c r="H666" s="146"/>
      <c r="I666" s="146"/>
      <c r="J666" s="146"/>
      <c r="K666" s="146"/>
    </row>
    <row r="667">
      <c r="B667" s="183"/>
      <c r="E667" s="146"/>
      <c r="F667" s="146"/>
      <c r="G667" s="146"/>
      <c r="H667" s="146"/>
      <c r="I667" s="146"/>
      <c r="J667" s="146"/>
      <c r="K667" s="146"/>
    </row>
    <row r="668">
      <c r="B668" s="183"/>
      <c r="E668" s="146"/>
      <c r="F668" s="146"/>
      <c r="G668" s="146"/>
      <c r="H668" s="146"/>
      <c r="I668" s="146"/>
      <c r="J668" s="146"/>
      <c r="K668" s="146"/>
    </row>
    <row r="669">
      <c r="B669" s="183"/>
      <c r="E669" s="146"/>
      <c r="F669" s="146"/>
      <c r="G669" s="146"/>
      <c r="H669" s="146"/>
      <c r="I669" s="146"/>
      <c r="J669" s="146"/>
      <c r="K669" s="146"/>
    </row>
    <row r="670">
      <c r="B670" s="183"/>
      <c r="E670" s="146"/>
      <c r="F670" s="146"/>
      <c r="G670" s="146"/>
      <c r="H670" s="146"/>
      <c r="I670" s="146"/>
      <c r="J670" s="146"/>
      <c r="K670" s="146"/>
    </row>
    <row r="671">
      <c r="B671" s="183"/>
      <c r="E671" s="146"/>
      <c r="F671" s="146"/>
      <c r="G671" s="146"/>
      <c r="H671" s="146"/>
      <c r="I671" s="146"/>
      <c r="J671" s="146"/>
      <c r="K671" s="146"/>
    </row>
    <row r="672">
      <c r="B672" s="183"/>
      <c r="E672" s="146"/>
      <c r="F672" s="146"/>
      <c r="G672" s="146"/>
      <c r="H672" s="146"/>
      <c r="I672" s="146"/>
      <c r="J672" s="146"/>
      <c r="K672" s="146"/>
    </row>
    <row r="673">
      <c r="B673" s="183"/>
      <c r="E673" s="146"/>
      <c r="F673" s="146"/>
      <c r="G673" s="146"/>
      <c r="H673" s="146"/>
      <c r="I673" s="146"/>
      <c r="J673" s="146"/>
      <c r="K673" s="146"/>
    </row>
    <row r="674">
      <c r="B674" s="183"/>
      <c r="E674" s="146"/>
      <c r="F674" s="146"/>
      <c r="G674" s="146"/>
      <c r="H674" s="146"/>
      <c r="I674" s="146"/>
      <c r="J674" s="146"/>
      <c r="K674" s="146"/>
    </row>
    <row r="675">
      <c r="B675" s="183"/>
      <c r="E675" s="146"/>
      <c r="F675" s="146"/>
      <c r="G675" s="146"/>
      <c r="H675" s="146"/>
      <c r="I675" s="146"/>
      <c r="J675" s="146"/>
      <c r="K675" s="146"/>
    </row>
    <row r="676">
      <c r="B676" s="183"/>
      <c r="E676" s="146"/>
      <c r="F676" s="146"/>
      <c r="G676" s="146"/>
      <c r="H676" s="146"/>
      <c r="I676" s="146"/>
      <c r="J676" s="146"/>
      <c r="K676" s="146"/>
    </row>
    <row r="677">
      <c r="B677" s="183"/>
      <c r="E677" s="146"/>
      <c r="F677" s="146"/>
      <c r="G677" s="146"/>
      <c r="H677" s="146"/>
      <c r="I677" s="146"/>
      <c r="J677" s="146"/>
      <c r="K677" s="146"/>
    </row>
    <row r="678">
      <c r="B678" s="183"/>
      <c r="E678" s="146"/>
      <c r="F678" s="146"/>
      <c r="G678" s="146"/>
      <c r="H678" s="146"/>
      <c r="I678" s="146"/>
      <c r="J678" s="146"/>
      <c r="K678" s="146"/>
    </row>
    <row r="679">
      <c r="B679" s="183"/>
      <c r="E679" s="146"/>
      <c r="F679" s="146"/>
      <c r="G679" s="146"/>
      <c r="H679" s="146"/>
      <c r="I679" s="146"/>
      <c r="J679" s="146"/>
      <c r="K679" s="146"/>
    </row>
    <row r="680">
      <c r="B680" s="183"/>
      <c r="E680" s="146"/>
      <c r="F680" s="146"/>
      <c r="G680" s="146"/>
      <c r="H680" s="146"/>
      <c r="I680" s="146"/>
      <c r="J680" s="146"/>
      <c r="K680" s="146"/>
    </row>
    <row r="681">
      <c r="B681" s="183"/>
      <c r="E681" s="146"/>
      <c r="F681" s="146"/>
      <c r="G681" s="146"/>
      <c r="H681" s="146"/>
      <c r="I681" s="146"/>
      <c r="J681" s="146"/>
      <c r="K681" s="146"/>
    </row>
    <row r="682">
      <c r="B682" s="183"/>
      <c r="E682" s="146"/>
      <c r="F682" s="146"/>
      <c r="G682" s="146"/>
      <c r="H682" s="146"/>
      <c r="I682" s="146"/>
      <c r="J682" s="146"/>
      <c r="K682" s="146"/>
    </row>
    <row r="683">
      <c r="B683" s="183"/>
      <c r="E683" s="146"/>
      <c r="F683" s="146"/>
      <c r="G683" s="146"/>
      <c r="H683" s="146"/>
      <c r="I683" s="146"/>
      <c r="J683" s="146"/>
      <c r="K683" s="146"/>
    </row>
    <row r="684">
      <c r="B684" s="183"/>
      <c r="E684" s="146"/>
      <c r="F684" s="146"/>
      <c r="G684" s="146"/>
      <c r="H684" s="146"/>
      <c r="I684" s="146"/>
      <c r="J684" s="146"/>
      <c r="K684" s="146"/>
    </row>
    <row r="685">
      <c r="B685" s="183"/>
      <c r="E685" s="146"/>
      <c r="F685" s="146"/>
      <c r="G685" s="146"/>
      <c r="H685" s="146"/>
      <c r="I685" s="146"/>
      <c r="J685" s="146"/>
      <c r="K685" s="146"/>
    </row>
    <row r="686">
      <c r="B686" s="183"/>
      <c r="E686" s="146"/>
      <c r="F686" s="146"/>
      <c r="G686" s="146"/>
      <c r="H686" s="146"/>
      <c r="I686" s="146"/>
      <c r="J686" s="146"/>
      <c r="K686" s="146"/>
    </row>
    <row r="687">
      <c r="B687" s="183"/>
      <c r="E687" s="146"/>
      <c r="F687" s="146"/>
      <c r="G687" s="146"/>
      <c r="H687" s="146"/>
      <c r="I687" s="146"/>
      <c r="J687" s="146"/>
      <c r="K687" s="146"/>
    </row>
    <row r="688">
      <c r="B688" s="183"/>
      <c r="E688" s="146"/>
      <c r="F688" s="146"/>
      <c r="G688" s="146"/>
      <c r="H688" s="146"/>
      <c r="I688" s="146"/>
      <c r="J688" s="146"/>
      <c r="K688" s="146"/>
    </row>
    <row r="689">
      <c r="B689" s="183"/>
      <c r="E689" s="146"/>
      <c r="F689" s="146"/>
      <c r="G689" s="146"/>
      <c r="H689" s="146"/>
      <c r="I689" s="146"/>
      <c r="J689" s="146"/>
      <c r="K689" s="146"/>
    </row>
    <row r="690">
      <c r="B690" s="183"/>
      <c r="E690" s="146"/>
      <c r="F690" s="146"/>
      <c r="G690" s="146"/>
      <c r="H690" s="146"/>
      <c r="I690" s="146"/>
      <c r="J690" s="146"/>
      <c r="K690" s="146"/>
    </row>
    <row r="691">
      <c r="B691" s="183"/>
      <c r="E691" s="146"/>
      <c r="F691" s="146"/>
      <c r="G691" s="146"/>
      <c r="H691" s="146"/>
      <c r="I691" s="146"/>
      <c r="J691" s="146"/>
      <c r="K691" s="146"/>
    </row>
    <row r="692">
      <c r="B692" s="183"/>
      <c r="E692" s="146"/>
      <c r="F692" s="146"/>
      <c r="G692" s="146"/>
      <c r="H692" s="146"/>
      <c r="I692" s="146"/>
      <c r="J692" s="146"/>
      <c r="K692" s="146"/>
    </row>
    <row r="693">
      <c r="B693" s="183"/>
      <c r="E693" s="146"/>
      <c r="F693" s="146"/>
      <c r="G693" s="146"/>
      <c r="H693" s="146"/>
      <c r="I693" s="146"/>
      <c r="J693" s="146"/>
      <c r="K693" s="146"/>
    </row>
    <row r="694">
      <c r="B694" s="183"/>
      <c r="E694" s="146"/>
      <c r="F694" s="146"/>
      <c r="G694" s="146"/>
      <c r="H694" s="146"/>
      <c r="I694" s="146"/>
      <c r="J694" s="146"/>
      <c r="K694" s="146"/>
    </row>
    <row r="695">
      <c r="B695" s="183"/>
      <c r="E695" s="146"/>
      <c r="F695" s="146"/>
      <c r="G695" s="146"/>
      <c r="H695" s="146"/>
      <c r="I695" s="146"/>
      <c r="J695" s="146"/>
      <c r="K695" s="146"/>
    </row>
    <row r="696">
      <c r="B696" s="183"/>
      <c r="E696" s="146"/>
      <c r="F696" s="146"/>
      <c r="G696" s="146"/>
      <c r="H696" s="146"/>
      <c r="I696" s="146"/>
      <c r="J696" s="146"/>
      <c r="K696" s="146"/>
    </row>
    <row r="697">
      <c r="B697" s="183"/>
      <c r="E697" s="146"/>
      <c r="F697" s="146"/>
      <c r="G697" s="146"/>
      <c r="H697" s="146"/>
      <c r="I697" s="146"/>
      <c r="J697" s="146"/>
      <c r="K697" s="146"/>
    </row>
    <row r="698">
      <c r="B698" s="183"/>
      <c r="E698" s="146"/>
      <c r="F698" s="146"/>
      <c r="G698" s="146"/>
      <c r="H698" s="146"/>
      <c r="I698" s="146"/>
      <c r="J698" s="146"/>
      <c r="K698" s="146"/>
    </row>
    <row r="699">
      <c r="B699" s="183"/>
      <c r="E699" s="146"/>
      <c r="F699" s="146"/>
      <c r="G699" s="146"/>
      <c r="H699" s="146"/>
      <c r="I699" s="146"/>
      <c r="J699" s="146"/>
      <c r="K699" s="146"/>
    </row>
    <row r="700">
      <c r="B700" s="183"/>
      <c r="E700" s="146"/>
      <c r="F700" s="146"/>
      <c r="G700" s="146"/>
      <c r="H700" s="146"/>
      <c r="I700" s="146"/>
      <c r="J700" s="146"/>
      <c r="K700" s="146"/>
    </row>
    <row r="701">
      <c r="B701" s="183"/>
      <c r="E701" s="146"/>
      <c r="F701" s="146"/>
      <c r="G701" s="146"/>
      <c r="H701" s="146"/>
      <c r="I701" s="146"/>
      <c r="J701" s="146"/>
      <c r="K701" s="146"/>
    </row>
    <row r="702">
      <c r="B702" s="183"/>
      <c r="E702" s="146"/>
      <c r="F702" s="146"/>
      <c r="G702" s="146"/>
      <c r="H702" s="146"/>
      <c r="I702" s="146"/>
      <c r="J702" s="146"/>
      <c r="K702" s="146"/>
    </row>
    <row r="703">
      <c r="B703" s="183"/>
      <c r="E703" s="146"/>
      <c r="F703" s="146"/>
      <c r="G703" s="146"/>
      <c r="H703" s="146"/>
      <c r="I703" s="146"/>
      <c r="J703" s="146"/>
      <c r="K703" s="146"/>
    </row>
    <row r="704">
      <c r="B704" s="183"/>
      <c r="E704" s="146"/>
      <c r="F704" s="146"/>
      <c r="G704" s="146"/>
      <c r="H704" s="146"/>
      <c r="I704" s="146"/>
      <c r="J704" s="146"/>
      <c r="K704" s="146"/>
    </row>
    <row r="705">
      <c r="B705" s="183"/>
      <c r="E705" s="146"/>
      <c r="F705" s="146"/>
      <c r="G705" s="146"/>
      <c r="H705" s="146"/>
      <c r="I705" s="146"/>
      <c r="J705" s="146"/>
      <c r="K705" s="146"/>
    </row>
    <row r="706">
      <c r="B706" s="183"/>
      <c r="E706" s="146"/>
      <c r="F706" s="146"/>
      <c r="G706" s="146"/>
      <c r="H706" s="146"/>
      <c r="I706" s="146"/>
      <c r="J706" s="146"/>
      <c r="K706" s="146"/>
    </row>
    <row r="707">
      <c r="B707" s="183"/>
      <c r="E707" s="146"/>
      <c r="F707" s="146"/>
      <c r="G707" s="146"/>
      <c r="H707" s="146"/>
      <c r="I707" s="146"/>
      <c r="J707" s="146"/>
      <c r="K707" s="146"/>
    </row>
    <row r="708">
      <c r="B708" s="183"/>
      <c r="E708" s="146"/>
      <c r="F708" s="146"/>
      <c r="G708" s="146"/>
      <c r="H708" s="146"/>
      <c r="I708" s="146"/>
      <c r="J708" s="146"/>
      <c r="K708" s="146"/>
    </row>
    <row r="709">
      <c r="B709" s="183"/>
      <c r="E709" s="146"/>
      <c r="F709" s="146"/>
      <c r="G709" s="146"/>
      <c r="H709" s="146"/>
      <c r="I709" s="146"/>
      <c r="J709" s="146"/>
      <c r="K709" s="146"/>
    </row>
    <row r="710">
      <c r="B710" s="183"/>
      <c r="E710" s="146"/>
      <c r="F710" s="146"/>
      <c r="G710" s="146"/>
      <c r="H710" s="146"/>
      <c r="I710" s="146"/>
      <c r="J710" s="146"/>
      <c r="K710" s="146"/>
    </row>
    <row r="711">
      <c r="B711" s="183"/>
      <c r="E711" s="146"/>
      <c r="F711" s="146"/>
      <c r="G711" s="146"/>
      <c r="H711" s="146"/>
      <c r="I711" s="146"/>
      <c r="J711" s="146"/>
      <c r="K711" s="146"/>
    </row>
    <row r="712">
      <c r="B712" s="183"/>
      <c r="E712" s="146"/>
      <c r="F712" s="146"/>
      <c r="G712" s="146"/>
      <c r="H712" s="146"/>
      <c r="I712" s="146"/>
      <c r="J712" s="146"/>
      <c r="K712" s="146"/>
    </row>
    <row r="713">
      <c r="B713" s="183"/>
      <c r="E713" s="146"/>
      <c r="F713" s="146"/>
      <c r="G713" s="146"/>
      <c r="H713" s="146"/>
      <c r="I713" s="146"/>
      <c r="J713" s="146"/>
      <c r="K713" s="146"/>
    </row>
    <row r="714">
      <c r="B714" s="183"/>
      <c r="E714" s="146"/>
      <c r="F714" s="146"/>
      <c r="G714" s="146"/>
      <c r="H714" s="146"/>
      <c r="I714" s="146"/>
      <c r="J714" s="146"/>
      <c r="K714" s="146"/>
    </row>
    <row r="715">
      <c r="B715" s="183"/>
      <c r="E715" s="146"/>
      <c r="F715" s="146"/>
      <c r="G715" s="146"/>
      <c r="H715" s="146"/>
      <c r="I715" s="146"/>
      <c r="J715" s="146"/>
      <c r="K715" s="146"/>
    </row>
    <row r="716">
      <c r="B716" s="183"/>
      <c r="E716" s="146"/>
      <c r="F716" s="146"/>
      <c r="G716" s="146"/>
      <c r="H716" s="146"/>
      <c r="I716" s="146"/>
      <c r="J716" s="146"/>
      <c r="K716" s="146"/>
    </row>
    <row r="717">
      <c r="B717" s="183"/>
      <c r="E717" s="146"/>
      <c r="F717" s="146"/>
      <c r="G717" s="146"/>
      <c r="H717" s="146"/>
      <c r="I717" s="146"/>
      <c r="J717" s="146"/>
      <c r="K717" s="146"/>
    </row>
    <row r="718">
      <c r="B718" s="183"/>
      <c r="E718" s="146"/>
      <c r="F718" s="146"/>
      <c r="G718" s="146"/>
      <c r="H718" s="146"/>
      <c r="I718" s="146"/>
      <c r="J718" s="146"/>
      <c r="K718" s="146"/>
    </row>
    <row r="719">
      <c r="B719" s="183"/>
      <c r="E719" s="146"/>
      <c r="F719" s="146"/>
      <c r="G719" s="146"/>
      <c r="H719" s="146"/>
      <c r="I719" s="146"/>
      <c r="J719" s="146"/>
      <c r="K719" s="146"/>
    </row>
    <row r="720">
      <c r="B720" s="183"/>
      <c r="E720" s="146"/>
      <c r="F720" s="146"/>
      <c r="G720" s="146"/>
      <c r="H720" s="146"/>
      <c r="I720" s="146"/>
      <c r="J720" s="146"/>
      <c r="K720" s="146"/>
    </row>
    <row r="721">
      <c r="B721" s="183"/>
      <c r="E721" s="146"/>
      <c r="F721" s="146"/>
      <c r="G721" s="146"/>
      <c r="H721" s="146"/>
      <c r="I721" s="146"/>
      <c r="J721" s="146"/>
      <c r="K721" s="146"/>
    </row>
    <row r="722">
      <c r="B722" s="183"/>
      <c r="E722" s="146"/>
      <c r="F722" s="146"/>
      <c r="G722" s="146"/>
      <c r="H722" s="146"/>
      <c r="I722" s="146"/>
      <c r="J722" s="146"/>
      <c r="K722" s="146"/>
    </row>
    <row r="723">
      <c r="B723" s="183"/>
      <c r="E723" s="146"/>
      <c r="F723" s="146"/>
      <c r="G723" s="146"/>
      <c r="H723" s="146"/>
      <c r="I723" s="146"/>
      <c r="J723" s="146"/>
      <c r="K723" s="146"/>
    </row>
    <row r="724">
      <c r="B724" s="183"/>
      <c r="E724" s="146"/>
      <c r="F724" s="146"/>
      <c r="G724" s="146"/>
      <c r="H724" s="146"/>
      <c r="I724" s="146"/>
      <c r="J724" s="146"/>
      <c r="K724" s="146"/>
    </row>
    <row r="725">
      <c r="B725" s="183"/>
      <c r="E725" s="146"/>
      <c r="F725" s="146"/>
      <c r="G725" s="146"/>
      <c r="H725" s="146"/>
      <c r="I725" s="146"/>
      <c r="J725" s="146"/>
      <c r="K725" s="146"/>
    </row>
    <row r="726">
      <c r="B726" s="183"/>
      <c r="E726" s="146"/>
      <c r="F726" s="146"/>
      <c r="G726" s="146"/>
      <c r="H726" s="146"/>
      <c r="I726" s="146"/>
      <c r="J726" s="146"/>
      <c r="K726" s="146"/>
    </row>
    <row r="727">
      <c r="B727" s="183"/>
      <c r="E727" s="146"/>
      <c r="F727" s="146"/>
      <c r="G727" s="146"/>
      <c r="H727" s="146"/>
      <c r="I727" s="146"/>
      <c r="J727" s="146"/>
      <c r="K727" s="146"/>
    </row>
    <row r="728">
      <c r="B728" s="183"/>
      <c r="E728" s="146"/>
      <c r="F728" s="146"/>
      <c r="G728" s="146"/>
      <c r="H728" s="146"/>
      <c r="I728" s="146"/>
      <c r="J728" s="146"/>
      <c r="K728" s="146"/>
    </row>
    <row r="729">
      <c r="B729" s="183"/>
      <c r="E729" s="146"/>
      <c r="F729" s="146"/>
      <c r="G729" s="146"/>
      <c r="H729" s="146"/>
      <c r="I729" s="146"/>
      <c r="J729" s="146"/>
      <c r="K729" s="146"/>
    </row>
    <row r="730">
      <c r="B730" s="183"/>
      <c r="E730" s="146"/>
      <c r="F730" s="146"/>
      <c r="G730" s="146"/>
      <c r="H730" s="146"/>
      <c r="I730" s="146"/>
      <c r="J730" s="146"/>
      <c r="K730" s="146"/>
    </row>
    <row r="731">
      <c r="B731" s="183"/>
      <c r="E731" s="146"/>
      <c r="F731" s="146"/>
      <c r="G731" s="146"/>
      <c r="H731" s="146"/>
      <c r="I731" s="146"/>
      <c r="J731" s="146"/>
      <c r="K731" s="146"/>
    </row>
    <row r="732">
      <c r="B732" s="183"/>
      <c r="E732" s="146"/>
      <c r="F732" s="146"/>
      <c r="G732" s="146"/>
      <c r="H732" s="146"/>
      <c r="I732" s="146"/>
      <c r="J732" s="146"/>
      <c r="K732" s="146"/>
    </row>
    <row r="733">
      <c r="B733" s="183"/>
      <c r="E733" s="146"/>
      <c r="F733" s="146"/>
      <c r="G733" s="146"/>
      <c r="H733" s="146"/>
      <c r="I733" s="146"/>
      <c r="J733" s="146"/>
      <c r="K733" s="146"/>
    </row>
    <row r="734">
      <c r="B734" s="183"/>
      <c r="E734" s="146"/>
      <c r="F734" s="146"/>
      <c r="G734" s="146"/>
      <c r="H734" s="146"/>
      <c r="I734" s="146"/>
      <c r="J734" s="146"/>
      <c r="K734" s="146"/>
    </row>
    <row r="735">
      <c r="B735" s="183"/>
      <c r="E735" s="146"/>
      <c r="F735" s="146"/>
      <c r="G735" s="146"/>
      <c r="H735" s="146"/>
      <c r="I735" s="146"/>
      <c r="J735" s="146"/>
      <c r="K735" s="146"/>
    </row>
    <row r="736">
      <c r="B736" s="183"/>
      <c r="E736" s="146"/>
      <c r="F736" s="146"/>
      <c r="G736" s="146"/>
      <c r="H736" s="146"/>
      <c r="I736" s="146"/>
      <c r="J736" s="146"/>
      <c r="K736" s="146"/>
    </row>
    <row r="737">
      <c r="B737" s="183"/>
      <c r="E737" s="146"/>
      <c r="F737" s="146"/>
      <c r="G737" s="146"/>
      <c r="H737" s="146"/>
      <c r="I737" s="146"/>
      <c r="J737" s="146"/>
      <c r="K737" s="146"/>
    </row>
    <row r="738">
      <c r="B738" s="183"/>
      <c r="E738" s="146"/>
      <c r="F738" s="146"/>
      <c r="G738" s="146"/>
      <c r="H738" s="146"/>
      <c r="I738" s="146"/>
      <c r="J738" s="146"/>
      <c r="K738" s="146"/>
    </row>
    <row r="739">
      <c r="B739" s="183"/>
      <c r="E739" s="146"/>
      <c r="F739" s="146"/>
      <c r="G739" s="146"/>
      <c r="H739" s="146"/>
      <c r="I739" s="146"/>
      <c r="J739" s="146"/>
      <c r="K739" s="146"/>
    </row>
    <row r="740">
      <c r="B740" s="183"/>
      <c r="E740" s="146"/>
      <c r="F740" s="146"/>
      <c r="G740" s="146"/>
      <c r="H740" s="146"/>
      <c r="I740" s="146"/>
      <c r="J740" s="146"/>
      <c r="K740" s="146"/>
    </row>
    <row r="741">
      <c r="B741" s="183"/>
      <c r="E741" s="146"/>
      <c r="F741" s="146"/>
      <c r="G741" s="146"/>
      <c r="H741" s="146"/>
      <c r="I741" s="146"/>
      <c r="J741" s="146"/>
      <c r="K741" s="146"/>
    </row>
    <row r="742">
      <c r="B742" s="183"/>
      <c r="E742" s="146"/>
      <c r="F742" s="146"/>
      <c r="G742" s="146"/>
      <c r="H742" s="146"/>
      <c r="I742" s="146"/>
      <c r="J742" s="146"/>
      <c r="K742" s="146"/>
    </row>
    <row r="743">
      <c r="B743" s="183"/>
      <c r="E743" s="146"/>
      <c r="F743" s="146"/>
      <c r="G743" s="146"/>
      <c r="H743" s="146"/>
      <c r="I743" s="146"/>
      <c r="J743" s="146"/>
      <c r="K743" s="146"/>
    </row>
    <row r="744">
      <c r="B744" s="183"/>
      <c r="E744" s="146"/>
      <c r="F744" s="146"/>
      <c r="G744" s="146"/>
      <c r="H744" s="146"/>
      <c r="I744" s="146"/>
      <c r="J744" s="146"/>
      <c r="K744" s="146"/>
    </row>
    <row r="745">
      <c r="B745" s="183"/>
      <c r="E745" s="146"/>
      <c r="F745" s="146"/>
      <c r="G745" s="146"/>
      <c r="H745" s="146"/>
      <c r="I745" s="146"/>
      <c r="J745" s="146"/>
      <c r="K745" s="146"/>
    </row>
    <row r="746">
      <c r="B746" s="183"/>
      <c r="E746" s="146"/>
      <c r="F746" s="146"/>
      <c r="G746" s="146"/>
      <c r="H746" s="146"/>
      <c r="I746" s="146"/>
      <c r="J746" s="146"/>
      <c r="K746" s="146"/>
    </row>
    <row r="747">
      <c r="B747" s="183"/>
      <c r="E747" s="146"/>
      <c r="F747" s="146"/>
      <c r="G747" s="146"/>
      <c r="H747" s="146"/>
      <c r="I747" s="146"/>
      <c r="J747" s="146"/>
      <c r="K747" s="146"/>
    </row>
    <row r="748">
      <c r="B748" s="183"/>
      <c r="E748" s="146"/>
      <c r="F748" s="146"/>
      <c r="G748" s="146"/>
      <c r="H748" s="146"/>
      <c r="I748" s="146"/>
      <c r="J748" s="146"/>
      <c r="K748" s="146"/>
    </row>
    <row r="749">
      <c r="B749" s="183"/>
      <c r="E749" s="146"/>
      <c r="F749" s="146"/>
      <c r="G749" s="146"/>
      <c r="H749" s="146"/>
      <c r="I749" s="146"/>
      <c r="J749" s="146"/>
      <c r="K749" s="146"/>
    </row>
    <row r="750">
      <c r="B750" s="183"/>
      <c r="E750" s="146"/>
      <c r="F750" s="146"/>
      <c r="G750" s="146"/>
      <c r="H750" s="146"/>
      <c r="I750" s="146"/>
      <c r="J750" s="146"/>
      <c r="K750" s="146"/>
    </row>
    <row r="751">
      <c r="B751" s="183"/>
      <c r="E751" s="146"/>
      <c r="F751" s="146"/>
      <c r="G751" s="146"/>
      <c r="H751" s="146"/>
      <c r="I751" s="146"/>
      <c r="J751" s="146"/>
      <c r="K751" s="146"/>
    </row>
    <row r="752">
      <c r="B752" s="183"/>
      <c r="E752" s="146"/>
      <c r="F752" s="146"/>
      <c r="G752" s="146"/>
      <c r="H752" s="146"/>
      <c r="I752" s="146"/>
      <c r="J752" s="146"/>
      <c r="K752" s="146"/>
    </row>
    <row r="753">
      <c r="B753" s="183"/>
      <c r="E753" s="146"/>
      <c r="F753" s="146"/>
      <c r="G753" s="146"/>
      <c r="H753" s="146"/>
      <c r="I753" s="146"/>
      <c r="J753" s="146"/>
      <c r="K753" s="146"/>
    </row>
    <row r="754">
      <c r="B754" s="183"/>
      <c r="E754" s="146"/>
      <c r="F754" s="146"/>
      <c r="G754" s="146"/>
      <c r="H754" s="146"/>
      <c r="I754" s="146"/>
      <c r="J754" s="146"/>
      <c r="K754" s="146"/>
    </row>
    <row r="755">
      <c r="B755" s="183"/>
      <c r="E755" s="146"/>
      <c r="F755" s="146"/>
      <c r="G755" s="146"/>
      <c r="H755" s="146"/>
      <c r="I755" s="146"/>
      <c r="J755" s="146"/>
      <c r="K755" s="146"/>
    </row>
    <row r="756">
      <c r="B756" s="183"/>
      <c r="E756" s="146"/>
      <c r="F756" s="146"/>
      <c r="G756" s="146"/>
      <c r="H756" s="146"/>
      <c r="I756" s="146"/>
      <c r="J756" s="146"/>
      <c r="K756" s="146"/>
    </row>
    <row r="757">
      <c r="B757" s="183"/>
      <c r="E757" s="146"/>
      <c r="F757" s="146"/>
      <c r="G757" s="146"/>
      <c r="H757" s="146"/>
      <c r="I757" s="146"/>
      <c r="J757" s="146"/>
      <c r="K757" s="146"/>
    </row>
    <row r="758">
      <c r="B758" s="183"/>
      <c r="E758" s="146"/>
      <c r="F758" s="146"/>
      <c r="G758" s="146"/>
      <c r="H758" s="146"/>
      <c r="I758" s="146"/>
      <c r="J758" s="146"/>
      <c r="K758" s="146"/>
    </row>
    <row r="759">
      <c r="B759" s="183"/>
      <c r="E759" s="146"/>
      <c r="F759" s="146"/>
      <c r="G759" s="146"/>
      <c r="H759" s="146"/>
      <c r="I759" s="146"/>
      <c r="J759" s="146"/>
      <c r="K759" s="146"/>
    </row>
    <row r="760">
      <c r="B760" s="183"/>
      <c r="E760" s="146"/>
      <c r="F760" s="146"/>
      <c r="G760" s="146"/>
      <c r="H760" s="146"/>
      <c r="I760" s="146"/>
      <c r="J760" s="146"/>
      <c r="K760" s="146"/>
    </row>
    <row r="761">
      <c r="B761" s="183"/>
      <c r="E761" s="146"/>
      <c r="F761" s="146"/>
      <c r="G761" s="146"/>
      <c r="H761" s="146"/>
      <c r="I761" s="146"/>
      <c r="J761" s="146"/>
      <c r="K761" s="146"/>
    </row>
    <row r="762">
      <c r="B762" s="183"/>
      <c r="E762" s="146"/>
      <c r="F762" s="146"/>
      <c r="G762" s="146"/>
      <c r="H762" s="146"/>
      <c r="I762" s="146"/>
      <c r="J762" s="146"/>
      <c r="K762" s="146"/>
    </row>
    <row r="763">
      <c r="B763" s="183"/>
      <c r="E763" s="146"/>
      <c r="F763" s="146"/>
      <c r="G763" s="146"/>
      <c r="H763" s="146"/>
      <c r="I763" s="146"/>
      <c r="J763" s="146"/>
      <c r="K763" s="146"/>
    </row>
    <row r="764">
      <c r="B764" s="183"/>
      <c r="E764" s="146"/>
      <c r="F764" s="146"/>
      <c r="G764" s="146"/>
      <c r="H764" s="146"/>
      <c r="I764" s="146"/>
      <c r="J764" s="146"/>
      <c r="K764" s="146"/>
    </row>
    <row r="765">
      <c r="B765" s="183"/>
      <c r="E765" s="146"/>
      <c r="F765" s="146"/>
      <c r="G765" s="146"/>
      <c r="H765" s="146"/>
      <c r="I765" s="146"/>
      <c r="J765" s="146"/>
      <c r="K765" s="146"/>
    </row>
    <row r="766">
      <c r="B766" s="183"/>
      <c r="E766" s="146"/>
      <c r="F766" s="146"/>
      <c r="G766" s="146"/>
      <c r="H766" s="146"/>
      <c r="I766" s="146"/>
      <c r="J766" s="146"/>
      <c r="K766" s="146"/>
    </row>
    <row r="767">
      <c r="B767" s="183"/>
      <c r="E767" s="146"/>
      <c r="F767" s="146"/>
      <c r="G767" s="146"/>
      <c r="H767" s="146"/>
      <c r="I767" s="146"/>
      <c r="J767" s="146"/>
      <c r="K767" s="146"/>
    </row>
    <row r="768">
      <c r="B768" s="183"/>
      <c r="E768" s="146"/>
      <c r="F768" s="146"/>
      <c r="G768" s="146"/>
      <c r="H768" s="146"/>
      <c r="I768" s="146"/>
      <c r="J768" s="146"/>
      <c r="K768" s="146"/>
    </row>
    <row r="769">
      <c r="B769" s="183"/>
      <c r="E769" s="146"/>
      <c r="F769" s="146"/>
      <c r="G769" s="146"/>
      <c r="H769" s="146"/>
      <c r="I769" s="146"/>
      <c r="J769" s="146"/>
      <c r="K769" s="146"/>
    </row>
    <row r="770">
      <c r="B770" s="183"/>
      <c r="E770" s="146"/>
      <c r="F770" s="146"/>
      <c r="G770" s="146"/>
      <c r="H770" s="146"/>
      <c r="I770" s="146"/>
      <c r="J770" s="146"/>
      <c r="K770" s="146"/>
    </row>
    <row r="771">
      <c r="B771" s="183"/>
      <c r="E771" s="146"/>
      <c r="F771" s="146"/>
      <c r="G771" s="146"/>
      <c r="H771" s="146"/>
      <c r="I771" s="146"/>
      <c r="J771" s="146"/>
      <c r="K771" s="146"/>
    </row>
    <row r="772">
      <c r="B772" s="183"/>
      <c r="E772" s="146"/>
      <c r="F772" s="146"/>
      <c r="G772" s="146"/>
      <c r="H772" s="146"/>
      <c r="I772" s="146"/>
      <c r="J772" s="146"/>
      <c r="K772" s="146"/>
    </row>
    <row r="773">
      <c r="B773" s="183"/>
      <c r="E773" s="146"/>
      <c r="F773" s="146"/>
      <c r="G773" s="146"/>
      <c r="H773" s="146"/>
      <c r="I773" s="146"/>
      <c r="J773" s="146"/>
      <c r="K773" s="146"/>
    </row>
    <row r="774">
      <c r="B774" s="183"/>
      <c r="E774" s="146"/>
      <c r="F774" s="146"/>
      <c r="G774" s="146"/>
      <c r="H774" s="146"/>
      <c r="I774" s="146"/>
      <c r="J774" s="146"/>
      <c r="K774" s="146"/>
    </row>
    <row r="775">
      <c r="B775" s="183"/>
      <c r="E775" s="146"/>
      <c r="F775" s="146"/>
      <c r="G775" s="146"/>
      <c r="H775" s="146"/>
      <c r="I775" s="146"/>
      <c r="J775" s="146"/>
      <c r="K775" s="146"/>
    </row>
    <row r="776">
      <c r="B776" s="183"/>
      <c r="E776" s="146"/>
      <c r="F776" s="146"/>
      <c r="G776" s="146"/>
      <c r="H776" s="146"/>
      <c r="I776" s="146"/>
      <c r="J776" s="146"/>
      <c r="K776" s="146"/>
    </row>
    <row r="777">
      <c r="B777" s="183"/>
      <c r="E777" s="146"/>
      <c r="F777" s="146"/>
      <c r="G777" s="146"/>
      <c r="H777" s="146"/>
      <c r="I777" s="146"/>
      <c r="J777" s="146"/>
      <c r="K777" s="146"/>
    </row>
    <row r="778">
      <c r="B778" s="183"/>
      <c r="E778" s="146"/>
      <c r="F778" s="146"/>
      <c r="G778" s="146"/>
      <c r="H778" s="146"/>
      <c r="I778" s="146"/>
      <c r="J778" s="146"/>
      <c r="K778" s="146"/>
    </row>
    <row r="779">
      <c r="B779" s="183"/>
      <c r="E779" s="146"/>
      <c r="F779" s="146"/>
      <c r="G779" s="146"/>
      <c r="H779" s="146"/>
      <c r="I779" s="146"/>
      <c r="J779" s="146"/>
      <c r="K779" s="146"/>
    </row>
    <row r="780">
      <c r="B780" s="183"/>
      <c r="E780" s="146"/>
      <c r="F780" s="146"/>
      <c r="G780" s="146"/>
      <c r="H780" s="146"/>
      <c r="I780" s="146"/>
      <c r="J780" s="146"/>
      <c r="K780" s="146"/>
    </row>
    <row r="781">
      <c r="B781" s="183"/>
      <c r="E781" s="146"/>
      <c r="F781" s="146"/>
      <c r="G781" s="146"/>
      <c r="H781" s="146"/>
      <c r="I781" s="146"/>
      <c r="J781" s="146"/>
      <c r="K781" s="146"/>
    </row>
    <row r="782">
      <c r="B782" s="183"/>
      <c r="E782" s="146"/>
      <c r="F782" s="146"/>
      <c r="G782" s="146"/>
      <c r="H782" s="146"/>
      <c r="I782" s="146"/>
      <c r="J782" s="146"/>
      <c r="K782" s="146"/>
    </row>
    <row r="783">
      <c r="B783" s="183"/>
      <c r="E783" s="146"/>
      <c r="F783" s="146"/>
      <c r="G783" s="146"/>
      <c r="H783" s="146"/>
      <c r="I783" s="146"/>
      <c r="J783" s="146"/>
      <c r="K783" s="146"/>
    </row>
    <row r="784">
      <c r="B784" s="183"/>
      <c r="E784" s="146"/>
      <c r="F784" s="146"/>
      <c r="G784" s="146"/>
      <c r="H784" s="146"/>
      <c r="I784" s="146"/>
      <c r="J784" s="146"/>
      <c r="K784" s="146"/>
    </row>
    <row r="785">
      <c r="B785" s="183"/>
      <c r="E785" s="146"/>
      <c r="F785" s="146"/>
      <c r="G785" s="146"/>
      <c r="H785" s="146"/>
      <c r="I785" s="146"/>
      <c r="J785" s="146"/>
      <c r="K785" s="146"/>
    </row>
    <row r="786">
      <c r="B786" s="183"/>
      <c r="E786" s="146"/>
      <c r="F786" s="146"/>
      <c r="G786" s="146"/>
      <c r="H786" s="146"/>
      <c r="I786" s="146"/>
      <c r="J786" s="146"/>
      <c r="K786" s="146"/>
    </row>
    <row r="787">
      <c r="B787" s="183"/>
      <c r="E787" s="146"/>
      <c r="F787" s="146"/>
      <c r="G787" s="146"/>
      <c r="H787" s="146"/>
      <c r="I787" s="146"/>
      <c r="J787" s="146"/>
      <c r="K787" s="146"/>
    </row>
    <row r="788">
      <c r="B788" s="183"/>
      <c r="E788" s="146"/>
      <c r="F788" s="146"/>
      <c r="G788" s="146"/>
      <c r="H788" s="146"/>
      <c r="I788" s="146"/>
      <c r="J788" s="146"/>
      <c r="K788" s="146"/>
    </row>
    <row r="789">
      <c r="B789" s="183"/>
      <c r="E789" s="146"/>
      <c r="F789" s="146"/>
      <c r="G789" s="146"/>
      <c r="H789" s="146"/>
      <c r="I789" s="146"/>
      <c r="J789" s="146"/>
      <c r="K789" s="146"/>
    </row>
    <row r="790">
      <c r="B790" s="183"/>
      <c r="E790" s="146"/>
      <c r="F790" s="146"/>
      <c r="G790" s="146"/>
      <c r="H790" s="146"/>
      <c r="I790" s="146"/>
      <c r="J790" s="146"/>
      <c r="K790" s="146"/>
    </row>
    <row r="791">
      <c r="B791" s="183"/>
      <c r="E791" s="146"/>
      <c r="F791" s="146"/>
      <c r="G791" s="146"/>
      <c r="H791" s="146"/>
      <c r="I791" s="146"/>
      <c r="J791" s="146"/>
      <c r="K791" s="146"/>
    </row>
    <row r="792">
      <c r="B792" s="183"/>
      <c r="E792" s="146"/>
      <c r="F792" s="146"/>
      <c r="G792" s="146"/>
      <c r="H792" s="146"/>
      <c r="I792" s="146"/>
      <c r="J792" s="146"/>
      <c r="K792" s="146"/>
    </row>
    <row r="793">
      <c r="B793" s="183"/>
      <c r="E793" s="146"/>
      <c r="F793" s="146"/>
      <c r="G793" s="146"/>
      <c r="H793" s="146"/>
      <c r="I793" s="146"/>
      <c r="J793" s="146"/>
      <c r="K793" s="146"/>
    </row>
    <row r="794">
      <c r="B794" s="183"/>
      <c r="E794" s="146"/>
      <c r="F794" s="146"/>
      <c r="G794" s="146"/>
      <c r="H794" s="146"/>
      <c r="I794" s="146"/>
      <c r="J794" s="146"/>
      <c r="K794" s="146"/>
    </row>
    <row r="795">
      <c r="B795" s="183"/>
      <c r="E795" s="146"/>
      <c r="F795" s="146"/>
      <c r="G795" s="146"/>
      <c r="H795" s="146"/>
      <c r="I795" s="146"/>
      <c r="J795" s="146"/>
      <c r="K795" s="146"/>
    </row>
    <row r="796">
      <c r="B796" s="183"/>
      <c r="E796" s="146"/>
      <c r="F796" s="146"/>
      <c r="G796" s="146"/>
      <c r="H796" s="146"/>
      <c r="I796" s="146"/>
      <c r="J796" s="146"/>
      <c r="K796" s="146"/>
    </row>
    <row r="797">
      <c r="B797" s="183"/>
      <c r="E797" s="146"/>
      <c r="F797" s="146"/>
      <c r="G797" s="146"/>
      <c r="H797" s="146"/>
      <c r="I797" s="146"/>
      <c r="J797" s="146"/>
      <c r="K797" s="146"/>
    </row>
    <row r="798">
      <c r="B798" s="183"/>
      <c r="E798" s="146"/>
      <c r="F798" s="146"/>
      <c r="G798" s="146"/>
      <c r="H798" s="146"/>
      <c r="I798" s="146"/>
      <c r="J798" s="146"/>
      <c r="K798" s="146"/>
    </row>
    <row r="799">
      <c r="B799" s="183"/>
      <c r="E799" s="146"/>
      <c r="F799" s="146"/>
      <c r="G799" s="146"/>
      <c r="H799" s="146"/>
      <c r="I799" s="146"/>
      <c r="J799" s="146"/>
      <c r="K799" s="146"/>
    </row>
    <row r="800">
      <c r="B800" s="183"/>
      <c r="E800" s="146"/>
      <c r="F800" s="146"/>
      <c r="G800" s="146"/>
      <c r="H800" s="146"/>
      <c r="I800" s="146"/>
      <c r="J800" s="146"/>
      <c r="K800" s="146"/>
    </row>
    <row r="801">
      <c r="B801" s="183"/>
      <c r="E801" s="146"/>
      <c r="F801" s="146"/>
      <c r="G801" s="146"/>
      <c r="H801" s="146"/>
      <c r="I801" s="146"/>
      <c r="J801" s="146"/>
      <c r="K801" s="146"/>
    </row>
    <row r="802">
      <c r="B802" s="183"/>
      <c r="E802" s="146"/>
      <c r="F802" s="146"/>
      <c r="G802" s="146"/>
      <c r="H802" s="146"/>
      <c r="I802" s="146"/>
      <c r="J802" s="146"/>
      <c r="K802" s="146"/>
    </row>
    <row r="803">
      <c r="B803" s="183"/>
      <c r="E803" s="146"/>
      <c r="F803" s="146"/>
      <c r="G803" s="146"/>
      <c r="H803" s="146"/>
      <c r="I803" s="146"/>
      <c r="J803" s="146"/>
      <c r="K803" s="146"/>
    </row>
    <row r="804">
      <c r="B804" s="183"/>
      <c r="E804" s="146"/>
      <c r="F804" s="146"/>
      <c r="G804" s="146"/>
      <c r="H804" s="146"/>
      <c r="I804" s="146"/>
      <c r="J804" s="146"/>
      <c r="K804" s="146"/>
    </row>
    <row r="805">
      <c r="B805" s="183"/>
      <c r="E805" s="146"/>
      <c r="F805" s="146"/>
      <c r="G805" s="146"/>
      <c r="H805" s="146"/>
      <c r="I805" s="146"/>
      <c r="J805" s="146"/>
      <c r="K805" s="146"/>
    </row>
    <row r="806">
      <c r="B806" s="183"/>
      <c r="E806" s="146"/>
      <c r="F806" s="146"/>
      <c r="G806" s="146"/>
      <c r="H806" s="146"/>
      <c r="I806" s="146"/>
      <c r="J806" s="146"/>
      <c r="K806" s="146"/>
    </row>
    <row r="807">
      <c r="B807" s="183"/>
      <c r="E807" s="146"/>
      <c r="F807" s="146"/>
      <c r="G807" s="146"/>
      <c r="H807" s="146"/>
      <c r="I807" s="146"/>
      <c r="J807" s="146"/>
      <c r="K807" s="146"/>
    </row>
    <row r="808">
      <c r="B808" s="183"/>
      <c r="E808" s="146"/>
      <c r="F808" s="146"/>
      <c r="G808" s="146"/>
      <c r="H808" s="146"/>
      <c r="I808" s="146"/>
      <c r="J808" s="146"/>
      <c r="K808" s="146"/>
    </row>
    <row r="809">
      <c r="B809" s="183"/>
      <c r="E809" s="146"/>
      <c r="F809" s="146"/>
      <c r="G809" s="146"/>
      <c r="H809" s="146"/>
      <c r="I809" s="146"/>
      <c r="J809" s="146"/>
      <c r="K809" s="146"/>
    </row>
    <row r="810">
      <c r="B810" s="183"/>
      <c r="E810" s="146"/>
      <c r="F810" s="146"/>
      <c r="G810" s="146"/>
      <c r="H810" s="146"/>
      <c r="I810" s="146"/>
      <c r="J810" s="146"/>
      <c r="K810" s="146"/>
    </row>
    <row r="811">
      <c r="B811" s="183"/>
      <c r="E811" s="146"/>
      <c r="F811" s="146"/>
      <c r="G811" s="146"/>
      <c r="H811" s="146"/>
      <c r="I811" s="146"/>
      <c r="J811" s="146"/>
      <c r="K811" s="146"/>
    </row>
    <row r="812">
      <c r="B812" s="183"/>
      <c r="E812" s="146"/>
      <c r="F812" s="146"/>
      <c r="G812" s="146"/>
      <c r="H812" s="146"/>
      <c r="I812" s="146"/>
      <c r="J812" s="146"/>
      <c r="K812" s="146"/>
    </row>
    <row r="813">
      <c r="B813" s="183"/>
      <c r="E813" s="146"/>
      <c r="F813" s="146"/>
      <c r="G813" s="146"/>
      <c r="H813" s="146"/>
      <c r="I813" s="146"/>
      <c r="J813" s="146"/>
      <c r="K813" s="146"/>
    </row>
    <row r="814">
      <c r="B814" s="183"/>
      <c r="E814" s="146"/>
      <c r="F814" s="146"/>
      <c r="G814" s="146"/>
      <c r="H814" s="146"/>
      <c r="I814" s="146"/>
      <c r="J814" s="146"/>
      <c r="K814" s="146"/>
    </row>
    <row r="815">
      <c r="B815" s="183"/>
      <c r="E815" s="146"/>
      <c r="F815" s="146"/>
      <c r="G815" s="146"/>
      <c r="H815" s="146"/>
      <c r="I815" s="146"/>
      <c r="J815" s="146"/>
      <c r="K815" s="146"/>
    </row>
    <row r="816">
      <c r="B816" s="183"/>
      <c r="E816" s="146"/>
      <c r="F816" s="146"/>
      <c r="G816" s="146"/>
      <c r="H816" s="146"/>
      <c r="I816" s="146"/>
      <c r="J816" s="146"/>
      <c r="K816" s="146"/>
    </row>
    <row r="817">
      <c r="B817" s="183"/>
      <c r="E817" s="146"/>
      <c r="F817" s="146"/>
      <c r="G817" s="146"/>
      <c r="H817" s="146"/>
      <c r="I817" s="146"/>
      <c r="J817" s="146"/>
      <c r="K817" s="146"/>
    </row>
    <row r="818">
      <c r="B818" s="183"/>
      <c r="E818" s="146"/>
      <c r="F818" s="146"/>
      <c r="G818" s="146"/>
      <c r="H818" s="146"/>
      <c r="I818" s="146"/>
      <c r="J818" s="146"/>
      <c r="K818" s="146"/>
    </row>
    <row r="819">
      <c r="B819" s="183"/>
      <c r="E819" s="146"/>
      <c r="F819" s="146"/>
      <c r="G819" s="146"/>
      <c r="H819" s="146"/>
      <c r="I819" s="146"/>
      <c r="J819" s="146"/>
      <c r="K819" s="146"/>
    </row>
    <row r="820">
      <c r="B820" s="183"/>
      <c r="E820" s="146"/>
      <c r="F820" s="146"/>
      <c r="G820" s="146"/>
      <c r="H820" s="146"/>
      <c r="I820" s="146"/>
      <c r="J820" s="146"/>
      <c r="K820" s="146"/>
    </row>
    <row r="821">
      <c r="B821" s="183"/>
      <c r="E821" s="146"/>
      <c r="F821" s="146"/>
      <c r="G821" s="146"/>
      <c r="H821" s="146"/>
      <c r="I821" s="146"/>
      <c r="J821" s="146"/>
      <c r="K821" s="146"/>
    </row>
    <row r="822">
      <c r="B822" s="183"/>
      <c r="E822" s="146"/>
      <c r="F822" s="146"/>
      <c r="G822" s="146"/>
      <c r="H822" s="146"/>
      <c r="I822" s="146"/>
      <c r="J822" s="146"/>
      <c r="K822" s="146"/>
    </row>
    <row r="823">
      <c r="B823" s="183"/>
      <c r="E823" s="146"/>
      <c r="F823" s="146"/>
      <c r="G823" s="146"/>
      <c r="H823" s="146"/>
      <c r="I823" s="146"/>
      <c r="J823" s="146"/>
      <c r="K823" s="146"/>
    </row>
    <row r="824">
      <c r="B824" s="183"/>
      <c r="E824" s="146"/>
      <c r="F824" s="146"/>
      <c r="G824" s="146"/>
      <c r="H824" s="146"/>
      <c r="I824" s="146"/>
      <c r="J824" s="146"/>
      <c r="K824" s="146"/>
    </row>
    <row r="825">
      <c r="B825" s="183"/>
      <c r="E825" s="146"/>
      <c r="F825" s="146"/>
      <c r="G825" s="146"/>
      <c r="H825" s="146"/>
      <c r="I825" s="146"/>
      <c r="J825" s="146"/>
      <c r="K825" s="146"/>
    </row>
    <row r="826">
      <c r="B826" s="183"/>
      <c r="E826" s="146"/>
      <c r="F826" s="146"/>
      <c r="G826" s="146"/>
      <c r="H826" s="146"/>
      <c r="I826" s="146"/>
      <c r="J826" s="146"/>
      <c r="K826" s="146"/>
    </row>
    <row r="827">
      <c r="B827" s="183"/>
      <c r="E827" s="146"/>
      <c r="F827" s="146"/>
      <c r="G827" s="146"/>
      <c r="H827" s="146"/>
      <c r="I827" s="146"/>
      <c r="J827" s="146"/>
      <c r="K827" s="146"/>
    </row>
    <row r="828">
      <c r="B828" s="183"/>
      <c r="E828" s="146"/>
      <c r="F828" s="146"/>
      <c r="G828" s="146"/>
      <c r="H828" s="146"/>
      <c r="I828" s="146"/>
      <c r="J828" s="146"/>
      <c r="K828" s="146"/>
    </row>
    <row r="829">
      <c r="B829" s="183"/>
      <c r="E829" s="146"/>
      <c r="F829" s="146"/>
      <c r="G829" s="146"/>
      <c r="H829" s="146"/>
      <c r="I829" s="146"/>
      <c r="J829" s="146"/>
      <c r="K829" s="146"/>
    </row>
    <row r="830">
      <c r="B830" s="183"/>
      <c r="E830" s="146"/>
      <c r="F830" s="146"/>
      <c r="G830" s="146"/>
      <c r="H830" s="146"/>
      <c r="I830" s="146"/>
      <c r="J830" s="146"/>
      <c r="K830" s="146"/>
    </row>
    <row r="831">
      <c r="B831" s="183"/>
      <c r="E831" s="146"/>
      <c r="F831" s="146"/>
      <c r="G831" s="146"/>
      <c r="H831" s="146"/>
      <c r="I831" s="146"/>
      <c r="J831" s="146"/>
      <c r="K831" s="146"/>
    </row>
    <row r="832">
      <c r="B832" s="183"/>
      <c r="E832" s="146"/>
      <c r="F832" s="146"/>
      <c r="G832" s="146"/>
      <c r="H832" s="146"/>
      <c r="I832" s="146"/>
      <c r="J832" s="146"/>
      <c r="K832" s="146"/>
    </row>
    <row r="833">
      <c r="B833" s="183"/>
      <c r="E833" s="146"/>
      <c r="F833" s="146"/>
      <c r="G833" s="146"/>
      <c r="H833" s="146"/>
      <c r="I833" s="146"/>
      <c r="J833" s="146"/>
      <c r="K833" s="146"/>
    </row>
    <row r="834">
      <c r="B834" s="183"/>
      <c r="E834" s="146"/>
      <c r="F834" s="146"/>
      <c r="G834" s="146"/>
      <c r="H834" s="146"/>
      <c r="I834" s="146"/>
      <c r="J834" s="146"/>
      <c r="K834" s="146"/>
    </row>
    <row r="835">
      <c r="B835" s="183"/>
      <c r="E835" s="146"/>
      <c r="F835" s="146"/>
      <c r="G835" s="146"/>
      <c r="H835" s="146"/>
      <c r="I835" s="146"/>
      <c r="J835" s="146"/>
      <c r="K835" s="146"/>
    </row>
    <row r="836">
      <c r="B836" s="183"/>
      <c r="E836" s="146"/>
      <c r="F836" s="146"/>
      <c r="G836" s="146"/>
      <c r="H836" s="146"/>
      <c r="I836" s="146"/>
      <c r="J836" s="146"/>
      <c r="K836" s="146"/>
    </row>
    <row r="837">
      <c r="B837" s="183"/>
      <c r="E837" s="146"/>
      <c r="F837" s="146"/>
      <c r="G837" s="146"/>
      <c r="H837" s="146"/>
      <c r="I837" s="146"/>
      <c r="J837" s="146"/>
      <c r="K837" s="146"/>
    </row>
    <row r="838">
      <c r="B838" s="183"/>
      <c r="E838" s="146"/>
      <c r="F838" s="146"/>
      <c r="G838" s="146"/>
      <c r="H838" s="146"/>
      <c r="I838" s="146"/>
      <c r="J838" s="146"/>
      <c r="K838" s="146"/>
    </row>
    <row r="839">
      <c r="B839" s="183"/>
      <c r="E839" s="146"/>
      <c r="F839" s="146"/>
      <c r="G839" s="146"/>
      <c r="H839" s="146"/>
      <c r="I839" s="146"/>
      <c r="J839" s="146"/>
      <c r="K839" s="146"/>
    </row>
    <row r="840">
      <c r="B840" s="183"/>
      <c r="E840" s="146"/>
      <c r="F840" s="146"/>
      <c r="G840" s="146"/>
      <c r="H840" s="146"/>
      <c r="I840" s="146"/>
      <c r="J840" s="146"/>
      <c r="K840" s="146"/>
    </row>
    <row r="841">
      <c r="B841" s="183"/>
      <c r="E841" s="146"/>
      <c r="F841" s="146"/>
      <c r="G841" s="146"/>
      <c r="H841" s="146"/>
      <c r="I841" s="146"/>
      <c r="J841" s="146"/>
      <c r="K841" s="146"/>
    </row>
    <row r="842">
      <c r="B842" s="183"/>
      <c r="E842" s="146"/>
      <c r="F842" s="146"/>
      <c r="G842" s="146"/>
      <c r="H842" s="146"/>
      <c r="I842" s="146"/>
      <c r="J842" s="146"/>
      <c r="K842" s="146"/>
    </row>
    <row r="843">
      <c r="B843" s="183"/>
      <c r="E843" s="146"/>
      <c r="F843" s="146"/>
      <c r="G843" s="146"/>
      <c r="H843" s="146"/>
      <c r="I843" s="146"/>
      <c r="J843" s="146"/>
      <c r="K843" s="146"/>
    </row>
    <row r="844">
      <c r="B844" s="183"/>
      <c r="E844" s="146"/>
      <c r="F844" s="146"/>
      <c r="G844" s="146"/>
      <c r="H844" s="146"/>
      <c r="I844" s="146"/>
      <c r="J844" s="146"/>
      <c r="K844" s="146"/>
    </row>
    <row r="845">
      <c r="B845" s="183"/>
      <c r="E845" s="146"/>
      <c r="F845" s="146"/>
      <c r="G845" s="146"/>
      <c r="H845" s="146"/>
      <c r="I845" s="146"/>
      <c r="J845" s="146"/>
      <c r="K845" s="146"/>
    </row>
    <row r="846">
      <c r="B846" s="183"/>
      <c r="E846" s="146"/>
      <c r="F846" s="146"/>
      <c r="G846" s="146"/>
      <c r="H846" s="146"/>
      <c r="I846" s="146"/>
      <c r="J846" s="146"/>
      <c r="K846" s="146"/>
    </row>
    <row r="847">
      <c r="B847" s="183"/>
      <c r="E847" s="146"/>
      <c r="F847" s="146"/>
      <c r="G847" s="146"/>
      <c r="H847" s="146"/>
      <c r="I847" s="146"/>
      <c r="J847" s="146"/>
      <c r="K847" s="146"/>
    </row>
    <row r="848">
      <c r="B848" s="183"/>
      <c r="E848" s="146"/>
      <c r="F848" s="146"/>
      <c r="G848" s="146"/>
      <c r="H848" s="146"/>
      <c r="I848" s="146"/>
      <c r="J848" s="146"/>
      <c r="K848" s="146"/>
    </row>
    <row r="849">
      <c r="B849" s="183"/>
      <c r="E849" s="146"/>
      <c r="F849" s="146"/>
      <c r="G849" s="146"/>
      <c r="H849" s="146"/>
      <c r="I849" s="146"/>
      <c r="J849" s="146"/>
      <c r="K849" s="146"/>
    </row>
    <row r="850">
      <c r="B850" s="183"/>
      <c r="E850" s="146"/>
      <c r="F850" s="146"/>
      <c r="G850" s="146"/>
      <c r="H850" s="146"/>
      <c r="I850" s="146"/>
      <c r="J850" s="146"/>
      <c r="K850" s="146"/>
    </row>
    <row r="851">
      <c r="B851" s="183"/>
      <c r="E851" s="146"/>
      <c r="F851" s="146"/>
      <c r="G851" s="146"/>
      <c r="H851" s="146"/>
      <c r="I851" s="146"/>
      <c r="J851" s="146"/>
      <c r="K851" s="146"/>
    </row>
    <row r="852">
      <c r="B852" s="183"/>
      <c r="E852" s="146"/>
      <c r="F852" s="146"/>
      <c r="G852" s="146"/>
      <c r="H852" s="146"/>
      <c r="I852" s="146"/>
      <c r="J852" s="146"/>
      <c r="K852" s="146"/>
    </row>
    <row r="853">
      <c r="B853" s="183"/>
      <c r="E853" s="146"/>
      <c r="F853" s="146"/>
      <c r="G853" s="146"/>
      <c r="H853" s="146"/>
      <c r="I853" s="146"/>
      <c r="J853" s="146"/>
      <c r="K853" s="146"/>
    </row>
    <row r="854">
      <c r="B854" s="183"/>
      <c r="E854" s="146"/>
      <c r="F854" s="146"/>
      <c r="G854" s="146"/>
      <c r="H854" s="146"/>
      <c r="I854" s="146"/>
      <c r="J854" s="146"/>
      <c r="K854" s="146"/>
    </row>
    <row r="855">
      <c r="B855" s="183"/>
      <c r="E855" s="146"/>
      <c r="F855" s="146"/>
      <c r="G855" s="146"/>
      <c r="H855" s="146"/>
      <c r="I855" s="146"/>
      <c r="J855" s="146"/>
      <c r="K855" s="146"/>
    </row>
    <row r="856">
      <c r="B856" s="183"/>
      <c r="E856" s="146"/>
      <c r="F856" s="146"/>
      <c r="G856" s="146"/>
      <c r="H856" s="146"/>
      <c r="I856" s="146"/>
      <c r="J856" s="146"/>
      <c r="K856" s="146"/>
    </row>
    <row r="857">
      <c r="B857" s="183"/>
      <c r="E857" s="146"/>
      <c r="F857" s="146"/>
      <c r="G857" s="146"/>
      <c r="H857" s="146"/>
      <c r="I857" s="146"/>
      <c r="J857" s="146"/>
      <c r="K857" s="146"/>
    </row>
    <row r="858">
      <c r="B858" s="183"/>
      <c r="E858" s="146"/>
      <c r="F858" s="146"/>
      <c r="G858" s="146"/>
      <c r="H858" s="146"/>
      <c r="I858" s="146"/>
      <c r="J858" s="146"/>
      <c r="K858" s="146"/>
    </row>
    <row r="859">
      <c r="B859" s="183"/>
      <c r="E859" s="146"/>
      <c r="F859" s="146"/>
      <c r="G859" s="146"/>
      <c r="H859" s="146"/>
      <c r="I859" s="146"/>
      <c r="J859" s="146"/>
      <c r="K859" s="146"/>
    </row>
    <row r="860">
      <c r="B860" s="183"/>
      <c r="E860" s="146"/>
      <c r="F860" s="146"/>
      <c r="G860" s="146"/>
      <c r="H860" s="146"/>
      <c r="I860" s="146"/>
      <c r="J860" s="146"/>
      <c r="K860" s="146"/>
    </row>
    <row r="861">
      <c r="B861" s="183"/>
      <c r="E861" s="146"/>
      <c r="F861" s="146"/>
      <c r="G861" s="146"/>
      <c r="H861" s="146"/>
      <c r="I861" s="146"/>
      <c r="J861" s="146"/>
      <c r="K861" s="146"/>
    </row>
    <row r="862">
      <c r="B862" s="183"/>
      <c r="E862" s="146"/>
      <c r="F862" s="146"/>
      <c r="G862" s="146"/>
      <c r="H862" s="146"/>
      <c r="I862" s="146"/>
      <c r="J862" s="146"/>
      <c r="K862" s="146"/>
    </row>
    <row r="863">
      <c r="B863" s="183"/>
      <c r="E863" s="146"/>
      <c r="F863" s="146"/>
      <c r="G863" s="146"/>
      <c r="H863" s="146"/>
      <c r="I863" s="146"/>
      <c r="J863" s="146"/>
      <c r="K863" s="146"/>
    </row>
    <row r="864">
      <c r="B864" s="183"/>
      <c r="E864" s="146"/>
      <c r="F864" s="146"/>
      <c r="G864" s="146"/>
      <c r="H864" s="146"/>
      <c r="I864" s="146"/>
      <c r="J864" s="146"/>
      <c r="K864" s="146"/>
    </row>
    <row r="865">
      <c r="B865" s="183"/>
      <c r="E865" s="146"/>
      <c r="F865" s="146"/>
      <c r="G865" s="146"/>
      <c r="H865" s="146"/>
      <c r="I865" s="146"/>
      <c r="J865" s="146"/>
      <c r="K865" s="146"/>
    </row>
    <row r="866">
      <c r="B866" s="183"/>
      <c r="E866" s="146"/>
      <c r="F866" s="146"/>
      <c r="G866" s="146"/>
      <c r="H866" s="146"/>
      <c r="I866" s="146"/>
      <c r="J866" s="146"/>
      <c r="K866" s="146"/>
    </row>
    <row r="867">
      <c r="B867" s="183"/>
      <c r="E867" s="146"/>
      <c r="F867" s="146"/>
      <c r="G867" s="146"/>
      <c r="H867" s="146"/>
      <c r="I867" s="146"/>
      <c r="J867" s="146"/>
      <c r="K867" s="146"/>
    </row>
    <row r="868">
      <c r="B868" s="183"/>
      <c r="E868" s="146"/>
      <c r="F868" s="146"/>
      <c r="G868" s="146"/>
      <c r="H868" s="146"/>
      <c r="I868" s="146"/>
      <c r="J868" s="146"/>
      <c r="K868" s="146"/>
    </row>
    <row r="869">
      <c r="B869" s="183"/>
      <c r="E869" s="146"/>
      <c r="F869" s="146"/>
      <c r="G869" s="146"/>
      <c r="H869" s="146"/>
      <c r="I869" s="146"/>
      <c r="J869" s="146"/>
      <c r="K869" s="146"/>
    </row>
    <row r="870">
      <c r="B870" s="183"/>
      <c r="E870" s="146"/>
      <c r="F870" s="146"/>
      <c r="G870" s="146"/>
      <c r="H870" s="146"/>
      <c r="I870" s="146"/>
      <c r="J870" s="146"/>
      <c r="K870" s="146"/>
    </row>
    <row r="871">
      <c r="B871" s="183"/>
      <c r="E871" s="146"/>
      <c r="F871" s="146"/>
      <c r="G871" s="146"/>
      <c r="H871" s="146"/>
      <c r="I871" s="146"/>
      <c r="J871" s="146"/>
      <c r="K871" s="146"/>
    </row>
    <row r="872">
      <c r="B872" s="183"/>
      <c r="E872" s="146"/>
      <c r="F872" s="146"/>
      <c r="G872" s="146"/>
      <c r="H872" s="146"/>
      <c r="I872" s="146"/>
      <c r="J872" s="146"/>
      <c r="K872" s="146"/>
    </row>
    <row r="873">
      <c r="B873" s="183"/>
      <c r="E873" s="146"/>
      <c r="F873" s="146"/>
      <c r="G873" s="146"/>
      <c r="H873" s="146"/>
      <c r="I873" s="146"/>
      <c r="J873" s="146"/>
      <c r="K873" s="146"/>
    </row>
    <row r="874">
      <c r="B874" s="183"/>
      <c r="E874" s="146"/>
      <c r="F874" s="146"/>
      <c r="G874" s="146"/>
      <c r="H874" s="146"/>
      <c r="I874" s="146"/>
      <c r="J874" s="146"/>
      <c r="K874" s="146"/>
    </row>
    <row r="875">
      <c r="B875" s="183"/>
      <c r="E875" s="146"/>
      <c r="F875" s="146"/>
      <c r="G875" s="146"/>
      <c r="H875" s="146"/>
      <c r="I875" s="146"/>
      <c r="J875" s="146"/>
      <c r="K875" s="146"/>
    </row>
    <row r="876">
      <c r="B876" s="183"/>
      <c r="E876" s="146"/>
      <c r="F876" s="146"/>
      <c r="G876" s="146"/>
      <c r="H876" s="146"/>
      <c r="I876" s="146"/>
      <c r="J876" s="146"/>
      <c r="K876" s="146"/>
    </row>
    <row r="877">
      <c r="B877" s="183"/>
      <c r="E877" s="146"/>
      <c r="F877" s="146"/>
      <c r="G877" s="146"/>
      <c r="H877" s="146"/>
      <c r="I877" s="146"/>
      <c r="J877" s="146"/>
      <c r="K877" s="146"/>
    </row>
    <row r="878">
      <c r="B878" s="183"/>
      <c r="E878" s="146"/>
      <c r="F878" s="146"/>
      <c r="G878" s="146"/>
      <c r="H878" s="146"/>
      <c r="I878" s="146"/>
      <c r="J878" s="146"/>
      <c r="K878" s="146"/>
    </row>
    <row r="879">
      <c r="B879" s="183"/>
      <c r="E879" s="146"/>
      <c r="F879" s="146"/>
      <c r="G879" s="146"/>
      <c r="H879" s="146"/>
      <c r="I879" s="146"/>
      <c r="J879" s="146"/>
      <c r="K879" s="146"/>
    </row>
    <row r="880">
      <c r="B880" s="183"/>
      <c r="E880" s="146"/>
      <c r="F880" s="146"/>
      <c r="G880" s="146"/>
      <c r="H880" s="146"/>
      <c r="I880" s="146"/>
      <c r="J880" s="146"/>
      <c r="K880" s="146"/>
    </row>
    <row r="881">
      <c r="B881" s="183"/>
      <c r="E881" s="146"/>
      <c r="F881" s="146"/>
      <c r="G881" s="146"/>
      <c r="H881" s="146"/>
      <c r="I881" s="146"/>
      <c r="J881" s="146"/>
      <c r="K881" s="146"/>
    </row>
    <row r="882">
      <c r="B882" s="183"/>
      <c r="E882" s="146"/>
      <c r="F882" s="146"/>
      <c r="G882" s="146"/>
      <c r="H882" s="146"/>
      <c r="I882" s="146"/>
      <c r="J882" s="146"/>
      <c r="K882" s="146"/>
    </row>
    <row r="883">
      <c r="B883" s="183"/>
      <c r="E883" s="146"/>
      <c r="F883" s="146"/>
      <c r="G883" s="146"/>
      <c r="H883" s="146"/>
      <c r="I883" s="146"/>
      <c r="J883" s="146"/>
      <c r="K883" s="146"/>
    </row>
    <row r="884">
      <c r="B884" s="183"/>
      <c r="E884" s="146"/>
      <c r="F884" s="146"/>
      <c r="G884" s="146"/>
      <c r="H884" s="146"/>
      <c r="I884" s="146"/>
      <c r="J884" s="146"/>
      <c r="K884" s="146"/>
    </row>
    <row r="885">
      <c r="B885" s="183"/>
      <c r="E885" s="146"/>
      <c r="F885" s="146"/>
      <c r="G885" s="146"/>
      <c r="H885" s="146"/>
      <c r="I885" s="146"/>
      <c r="J885" s="146"/>
      <c r="K885" s="146"/>
    </row>
    <row r="886">
      <c r="B886" s="183"/>
      <c r="E886" s="146"/>
      <c r="F886" s="146"/>
      <c r="G886" s="146"/>
      <c r="H886" s="146"/>
      <c r="I886" s="146"/>
      <c r="J886" s="146"/>
      <c r="K886" s="146"/>
    </row>
    <row r="887">
      <c r="B887" s="183"/>
      <c r="E887" s="146"/>
      <c r="F887" s="146"/>
      <c r="G887" s="146"/>
      <c r="H887" s="146"/>
      <c r="I887" s="146"/>
      <c r="J887" s="146"/>
      <c r="K887" s="146"/>
    </row>
    <row r="888">
      <c r="B888" s="183"/>
      <c r="E888" s="146"/>
      <c r="F888" s="146"/>
      <c r="G888" s="146"/>
      <c r="H888" s="146"/>
      <c r="I888" s="146"/>
      <c r="J888" s="146"/>
      <c r="K888" s="146"/>
    </row>
    <row r="889">
      <c r="B889" s="183"/>
      <c r="E889" s="146"/>
      <c r="F889" s="146"/>
      <c r="G889" s="146"/>
      <c r="H889" s="146"/>
      <c r="I889" s="146"/>
      <c r="J889" s="146"/>
      <c r="K889" s="146"/>
    </row>
    <row r="890">
      <c r="B890" s="183"/>
      <c r="E890" s="146"/>
      <c r="F890" s="146"/>
      <c r="G890" s="146"/>
      <c r="H890" s="146"/>
      <c r="I890" s="146"/>
      <c r="J890" s="146"/>
      <c r="K890" s="146"/>
    </row>
    <row r="891">
      <c r="B891" s="183"/>
      <c r="E891" s="146"/>
      <c r="F891" s="146"/>
      <c r="G891" s="146"/>
      <c r="H891" s="146"/>
      <c r="I891" s="146"/>
      <c r="J891" s="146"/>
      <c r="K891" s="146"/>
    </row>
    <row r="892">
      <c r="B892" s="183"/>
      <c r="E892" s="146"/>
      <c r="F892" s="146"/>
      <c r="G892" s="146"/>
      <c r="H892" s="146"/>
      <c r="I892" s="146"/>
      <c r="J892" s="146"/>
      <c r="K892" s="146"/>
    </row>
    <row r="893">
      <c r="B893" s="183"/>
      <c r="E893" s="146"/>
      <c r="F893" s="146"/>
      <c r="G893" s="146"/>
      <c r="H893" s="146"/>
      <c r="I893" s="146"/>
      <c r="J893" s="146"/>
      <c r="K893" s="146"/>
    </row>
    <row r="894">
      <c r="B894" s="183"/>
      <c r="E894" s="146"/>
      <c r="F894" s="146"/>
      <c r="G894" s="146"/>
      <c r="H894" s="146"/>
      <c r="I894" s="146"/>
      <c r="J894" s="146"/>
      <c r="K894" s="146"/>
    </row>
    <row r="895">
      <c r="B895" s="183"/>
      <c r="E895" s="146"/>
      <c r="F895" s="146"/>
      <c r="G895" s="146"/>
      <c r="H895" s="146"/>
      <c r="I895" s="146"/>
      <c r="J895" s="146"/>
      <c r="K895" s="146"/>
    </row>
    <row r="896">
      <c r="B896" s="183"/>
      <c r="E896" s="146"/>
      <c r="F896" s="146"/>
      <c r="G896" s="146"/>
      <c r="H896" s="146"/>
      <c r="I896" s="146"/>
      <c r="J896" s="146"/>
      <c r="K896" s="146"/>
    </row>
    <row r="897">
      <c r="B897" s="183"/>
      <c r="E897" s="146"/>
      <c r="F897" s="146"/>
      <c r="G897" s="146"/>
      <c r="H897" s="146"/>
      <c r="I897" s="146"/>
      <c r="J897" s="146"/>
      <c r="K897" s="146"/>
    </row>
    <row r="898">
      <c r="B898" s="183"/>
      <c r="E898" s="146"/>
      <c r="F898" s="146"/>
      <c r="G898" s="146"/>
      <c r="H898" s="146"/>
      <c r="I898" s="146"/>
      <c r="J898" s="146"/>
      <c r="K898" s="146"/>
    </row>
    <row r="899">
      <c r="B899" s="183"/>
      <c r="E899" s="146"/>
      <c r="F899" s="146"/>
      <c r="G899" s="146"/>
      <c r="H899" s="146"/>
      <c r="I899" s="146"/>
      <c r="J899" s="146"/>
      <c r="K899" s="146"/>
    </row>
    <row r="900">
      <c r="B900" s="183"/>
      <c r="E900" s="146"/>
      <c r="F900" s="146"/>
      <c r="G900" s="146"/>
      <c r="H900" s="146"/>
      <c r="I900" s="146"/>
      <c r="J900" s="146"/>
      <c r="K900" s="146"/>
    </row>
    <row r="901">
      <c r="B901" s="183"/>
      <c r="E901" s="146"/>
      <c r="F901" s="146"/>
      <c r="G901" s="146"/>
      <c r="H901" s="146"/>
      <c r="I901" s="146"/>
      <c r="J901" s="146"/>
      <c r="K901" s="146"/>
    </row>
    <row r="902">
      <c r="B902" s="183"/>
      <c r="E902" s="146"/>
      <c r="F902" s="146"/>
      <c r="G902" s="146"/>
      <c r="H902" s="146"/>
      <c r="I902" s="146"/>
      <c r="J902" s="146"/>
      <c r="K902" s="146"/>
    </row>
    <row r="903">
      <c r="B903" s="183"/>
      <c r="E903" s="146"/>
      <c r="F903" s="146"/>
      <c r="G903" s="146"/>
      <c r="H903" s="146"/>
      <c r="I903" s="146"/>
      <c r="J903" s="146"/>
      <c r="K903" s="146"/>
    </row>
    <row r="904">
      <c r="B904" s="183"/>
      <c r="E904" s="146"/>
      <c r="F904" s="146"/>
      <c r="G904" s="146"/>
      <c r="H904" s="146"/>
      <c r="I904" s="146"/>
      <c r="J904" s="146"/>
      <c r="K904" s="146"/>
    </row>
    <row r="905">
      <c r="B905" s="183"/>
      <c r="E905" s="146"/>
      <c r="F905" s="146"/>
      <c r="G905" s="146"/>
      <c r="H905" s="146"/>
      <c r="I905" s="146"/>
      <c r="J905" s="146"/>
      <c r="K905" s="146"/>
    </row>
    <row r="906">
      <c r="B906" s="183"/>
      <c r="E906" s="146"/>
      <c r="F906" s="146"/>
      <c r="G906" s="146"/>
      <c r="H906" s="146"/>
      <c r="I906" s="146"/>
      <c r="J906" s="146"/>
      <c r="K906" s="146"/>
    </row>
    <row r="907">
      <c r="B907" s="183"/>
      <c r="E907" s="146"/>
      <c r="F907" s="146"/>
      <c r="G907" s="146"/>
      <c r="H907" s="146"/>
      <c r="I907" s="146"/>
      <c r="J907" s="146"/>
      <c r="K907" s="146"/>
    </row>
    <row r="908">
      <c r="B908" s="183"/>
      <c r="E908" s="146"/>
      <c r="F908" s="146"/>
      <c r="G908" s="146"/>
      <c r="H908" s="146"/>
      <c r="I908" s="146"/>
      <c r="J908" s="146"/>
      <c r="K908" s="146"/>
    </row>
    <row r="909">
      <c r="B909" s="183"/>
      <c r="E909" s="146"/>
      <c r="F909" s="146"/>
      <c r="G909" s="146"/>
      <c r="H909" s="146"/>
      <c r="I909" s="146"/>
      <c r="J909" s="146"/>
      <c r="K909" s="146"/>
    </row>
    <row r="910">
      <c r="B910" s="183"/>
      <c r="E910" s="146"/>
      <c r="F910" s="146"/>
      <c r="G910" s="146"/>
      <c r="H910" s="146"/>
      <c r="I910" s="146"/>
      <c r="J910" s="146"/>
      <c r="K910" s="146"/>
    </row>
    <row r="911">
      <c r="B911" s="183"/>
      <c r="E911" s="146"/>
      <c r="F911" s="146"/>
      <c r="G911" s="146"/>
      <c r="H911" s="146"/>
      <c r="I911" s="146"/>
      <c r="J911" s="146"/>
      <c r="K911" s="146"/>
    </row>
    <row r="912">
      <c r="B912" s="183"/>
      <c r="E912" s="146"/>
      <c r="F912" s="146"/>
      <c r="G912" s="146"/>
      <c r="H912" s="146"/>
      <c r="I912" s="146"/>
      <c r="J912" s="146"/>
      <c r="K912" s="146"/>
    </row>
    <row r="913">
      <c r="B913" s="183"/>
      <c r="E913" s="146"/>
      <c r="F913" s="146"/>
      <c r="G913" s="146"/>
      <c r="H913" s="146"/>
      <c r="I913" s="146"/>
      <c r="J913" s="146"/>
      <c r="K913" s="146"/>
    </row>
    <row r="914">
      <c r="B914" s="183"/>
      <c r="E914" s="146"/>
      <c r="F914" s="146"/>
      <c r="G914" s="146"/>
      <c r="H914" s="146"/>
      <c r="I914" s="146"/>
      <c r="J914" s="146"/>
      <c r="K914" s="146"/>
    </row>
    <row r="915">
      <c r="B915" s="183"/>
      <c r="E915" s="146"/>
      <c r="F915" s="146"/>
      <c r="G915" s="146"/>
      <c r="H915" s="146"/>
      <c r="I915" s="146"/>
      <c r="J915" s="146"/>
      <c r="K915" s="146"/>
    </row>
    <row r="916">
      <c r="B916" s="183"/>
      <c r="E916" s="146"/>
      <c r="F916" s="146"/>
      <c r="G916" s="146"/>
      <c r="H916" s="146"/>
      <c r="I916" s="146"/>
      <c r="J916" s="146"/>
      <c r="K916" s="146"/>
    </row>
    <row r="917">
      <c r="B917" s="183"/>
      <c r="E917" s="146"/>
      <c r="F917" s="146"/>
      <c r="G917" s="146"/>
      <c r="H917" s="146"/>
      <c r="I917" s="146"/>
      <c r="J917" s="146"/>
      <c r="K917" s="146"/>
    </row>
    <row r="918">
      <c r="B918" s="183"/>
      <c r="E918" s="146"/>
      <c r="F918" s="146"/>
      <c r="G918" s="146"/>
      <c r="H918" s="146"/>
      <c r="I918" s="146"/>
      <c r="J918" s="146"/>
      <c r="K918" s="146"/>
    </row>
    <row r="919">
      <c r="B919" s="183"/>
      <c r="E919" s="146"/>
      <c r="F919" s="146"/>
      <c r="G919" s="146"/>
      <c r="H919" s="146"/>
      <c r="I919" s="146"/>
      <c r="J919" s="146"/>
      <c r="K919" s="146"/>
    </row>
    <row r="920">
      <c r="B920" s="183"/>
      <c r="E920" s="146"/>
      <c r="F920" s="146"/>
      <c r="G920" s="146"/>
      <c r="H920" s="146"/>
      <c r="I920" s="146"/>
      <c r="J920" s="146"/>
      <c r="K920" s="146"/>
    </row>
    <row r="921">
      <c r="B921" s="183"/>
      <c r="E921" s="146"/>
      <c r="F921" s="146"/>
      <c r="G921" s="146"/>
      <c r="H921" s="146"/>
      <c r="I921" s="146"/>
      <c r="J921" s="146"/>
      <c r="K921" s="146"/>
    </row>
    <row r="922">
      <c r="B922" s="183"/>
      <c r="E922" s="146"/>
      <c r="F922" s="146"/>
      <c r="G922" s="146"/>
      <c r="H922" s="146"/>
      <c r="I922" s="146"/>
      <c r="J922" s="146"/>
      <c r="K922" s="146"/>
    </row>
    <row r="923">
      <c r="B923" s="183"/>
      <c r="E923" s="146"/>
      <c r="F923" s="146"/>
      <c r="G923" s="146"/>
      <c r="H923" s="146"/>
      <c r="I923" s="146"/>
      <c r="J923" s="146"/>
      <c r="K923" s="146"/>
    </row>
    <row r="924">
      <c r="B924" s="183"/>
      <c r="E924" s="146"/>
      <c r="F924" s="146"/>
      <c r="G924" s="146"/>
      <c r="H924" s="146"/>
      <c r="I924" s="146"/>
      <c r="J924" s="146"/>
      <c r="K924" s="146"/>
    </row>
    <row r="925">
      <c r="B925" s="183"/>
      <c r="E925" s="146"/>
      <c r="F925" s="146"/>
      <c r="G925" s="146"/>
      <c r="H925" s="146"/>
      <c r="I925" s="146"/>
      <c r="J925" s="146"/>
      <c r="K925" s="146"/>
    </row>
    <row r="926">
      <c r="B926" s="183"/>
      <c r="E926" s="146"/>
      <c r="F926" s="146"/>
      <c r="G926" s="146"/>
      <c r="H926" s="146"/>
      <c r="I926" s="146"/>
      <c r="J926" s="146"/>
      <c r="K926" s="146"/>
    </row>
    <row r="927">
      <c r="B927" s="183"/>
      <c r="E927" s="146"/>
      <c r="F927" s="146"/>
      <c r="G927" s="146"/>
      <c r="H927" s="146"/>
      <c r="I927" s="146"/>
      <c r="J927" s="146"/>
      <c r="K927" s="146"/>
    </row>
    <row r="928">
      <c r="B928" s="183"/>
      <c r="E928" s="146"/>
      <c r="F928" s="146"/>
      <c r="G928" s="146"/>
      <c r="H928" s="146"/>
      <c r="I928" s="146"/>
      <c r="J928" s="146"/>
      <c r="K928" s="146"/>
    </row>
    <row r="929">
      <c r="B929" s="183"/>
      <c r="E929" s="146"/>
      <c r="F929" s="146"/>
      <c r="G929" s="146"/>
      <c r="H929" s="146"/>
      <c r="I929" s="146"/>
      <c r="J929" s="146"/>
      <c r="K929" s="146"/>
    </row>
    <row r="930">
      <c r="B930" s="183"/>
      <c r="E930" s="146"/>
      <c r="F930" s="146"/>
      <c r="G930" s="146"/>
      <c r="H930" s="146"/>
      <c r="I930" s="146"/>
      <c r="J930" s="146"/>
      <c r="K930" s="146"/>
    </row>
    <row r="931">
      <c r="B931" s="183"/>
      <c r="E931" s="146"/>
      <c r="F931" s="146"/>
      <c r="G931" s="146"/>
      <c r="H931" s="146"/>
      <c r="I931" s="146"/>
      <c r="J931" s="146"/>
      <c r="K931" s="146"/>
    </row>
    <row r="932">
      <c r="B932" s="183"/>
      <c r="E932" s="146"/>
      <c r="F932" s="146"/>
      <c r="G932" s="146"/>
      <c r="H932" s="146"/>
      <c r="I932" s="146"/>
      <c r="J932" s="146"/>
      <c r="K932" s="146"/>
    </row>
    <row r="933">
      <c r="B933" s="183"/>
      <c r="E933" s="146"/>
      <c r="F933" s="146"/>
      <c r="G933" s="146"/>
      <c r="H933" s="146"/>
      <c r="I933" s="146"/>
      <c r="J933" s="146"/>
      <c r="K933" s="146"/>
    </row>
    <row r="934">
      <c r="B934" s="183"/>
      <c r="E934" s="146"/>
      <c r="F934" s="146"/>
      <c r="G934" s="146"/>
      <c r="H934" s="146"/>
      <c r="I934" s="146"/>
      <c r="J934" s="146"/>
      <c r="K934" s="146"/>
    </row>
    <row r="935">
      <c r="B935" s="183"/>
      <c r="E935" s="146"/>
      <c r="F935" s="146"/>
      <c r="G935" s="146"/>
      <c r="H935" s="146"/>
      <c r="I935" s="146"/>
      <c r="J935" s="146"/>
      <c r="K935" s="146"/>
    </row>
    <row r="936">
      <c r="B936" s="183"/>
      <c r="E936" s="146"/>
      <c r="F936" s="146"/>
      <c r="G936" s="146"/>
      <c r="H936" s="146"/>
      <c r="I936" s="146"/>
      <c r="J936" s="146"/>
      <c r="K936" s="146"/>
    </row>
    <row r="937">
      <c r="B937" s="183"/>
      <c r="E937" s="146"/>
      <c r="F937" s="146"/>
      <c r="G937" s="146"/>
      <c r="H937" s="146"/>
      <c r="I937" s="146"/>
      <c r="J937" s="146"/>
      <c r="K937" s="146"/>
    </row>
    <row r="938">
      <c r="B938" s="183"/>
      <c r="E938" s="146"/>
      <c r="F938" s="146"/>
      <c r="G938" s="146"/>
      <c r="H938" s="146"/>
      <c r="I938" s="146"/>
      <c r="J938" s="146"/>
      <c r="K938" s="146"/>
    </row>
    <row r="939">
      <c r="B939" s="183"/>
      <c r="E939" s="146"/>
      <c r="F939" s="146"/>
      <c r="G939" s="146"/>
      <c r="H939" s="146"/>
      <c r="I939" s="146"/>
      <c r="J939" s="146"/>
      <c r="K939" s="146"/>
    </row>
    <row r="940">
      <c r="B940" s="183"/>
      <c r="E940" s="146"/>
      <c r="F940" s="146"/>
      <c r="G940" s="146"/>
      <c r="H940" s="146"/>
      <c r="I940" s="146"/>
      <c r="J940" s="146"/>
      <c r="K940" s="146"/>
    </row>
    <row r="941">
      <c r="B941" s="183"/>
      <c r="E941" s="146"/>
      <c r="F941" s="146"/>
      <c r="G941" s="146"/>
      <c r="H941" s="146"/>
      <c r="I941" s="146"/>
      <c r="J941" s="146"/>
      <c r="K941" s="146"/>
    </row>
    <row r="942">
      <c r="B942" s="183"/>
      <c r="E942" s="146"/>
      <c r="F942" s="146"/>
      <c r="G942" s="146"/>
      <c r="H942" s="146"/>
      <c r="I942" s="146"/>
      <c r="J942" s="146"/>
      <c r="K942" s="146"/>
    </row>
    <row r="943">
      <c r="B943" s="183"/>
      <c r="E943" s="146"/>
      <c r="F943" s="146"/>
      <c r="G943" s="146"/>
      <c r="H943" s="146"/>
      <c r="I943" s="146"/>
      <c r="J943" s="146"/>
      <c r="K943" s="146"/>
    </row>
    <row r="944">
      <c r="B944" s="183"/>
      <c r="E944" s="146"/>
      <c r="F944" s="146"/>
      <c r="G944" s="146"/>
      <c r="H944" s="146"/>
      <c r="I944" s="146"/>
      <c r="J944" s="146"/>
      <c r="K944" s="146"/>
    </row>
    <row r="945">
      <c r="B945" s="183"/>
      <c r="E945" s="146"/>
      <c r="F945" s="146"/>
      <c r="G945" s="146"/>
      <c r="H945" s="146"/>
      <c r="I945" s="146"/>
      <c r="J945" s="146"/>
      <c r="K945" s="146"/>
    </row>
    <row r="946">
      <c r="B946" s="183"/>
      <c r="E946" s="146"/>
      <c r="F946" s="146"/>
      <c r="G946" s="146"/>
      <c r="H946" s="146"/>
      <c r="I946" s="146"/>
      <c r="J946" s="146"/>
      <c r="K946" s="146"/>
    </row>
    <row r="947">
      <c r="B947" s="183"/>
      <c r="E947" s="146"/>
      <c r="F947" s="146"/>
      <c r="G947" s="146"/>
      <c r="H947" s="146"/>
      <c r="I947" s="146"/>
      <c r="J947" s="146"/>
      <c r="K947" s="146"/>
    </row>
    <row r="948">
      <c r="B948" s="183"/>
      <c r="E948" s="146"/>
      <c r="F948" s="146"/>
      <c r="G948" s="146"/>
      <c r="H948" s="146"/>
      <c r="I948" s="146"/>
      <c r="J948" s="146"/>
      <c r="K948" s="146"/>
    </row>
    <row r="949">
      <c r="B949" s="183"/>
      <c r="E949" s="146"/>
      <c r="F949" s="146"/>
      <c r="G949" s="146"/>
      <c r="H949" s="146"/>
      <c r="I949" s="146"/>
      <c r="J949" s="146"/>
      <c r="K949" s="146"/>
    </row>
    <row r="950">
      <c r="B950" s="183"/>
      <c r="E950" s="146"/>
      <c r="F950" s="146"/>
      <c r="G950" s="146"/>
      <c r="H950" s="146"/>
      <c r="I950" s="146"/>
      <c r="J950" s="146"/>
      <c r="K950" s="146"/>
    </row>
    <row r="951">
      <c r="B951" s="183"/>
      <c r="E951" s="146"/>
      <c r="F951" s="146"/>
      <c r="G951" s="146"/>
      <c r="H951" s="146"/>
      <c r="I951" s="146"/>
      <c r="J951" s="146"/>
      <c r="K951" s="146"/>
    </row>
    <row r="952">
      <c r="B952" s="183"/>
      <c r="E952" s="146"/>
      <c r="F952" s="146"/>
      <c r="G952" s="146"/>
      <c r="H952" s="146"/>
      <c r="I952" s="146"/>
      <c r="J952" s="146"/>
      <c r="K952" s="146"/>
    </row>
    <row r="953">
      <c r="B953" s="183"/>
      <c r="E953" s="146"/>
      <c r="F953" s="146"/>
      <c r="G953" s="146"/>
      <c r="H953" s="146"/>
      <c r="I953" s="146"/>
      <c r="J953" s="146"/>
      <c r="K953" s="146"/>
    </row>
    <row r="954">
      <c r="B954" s="183"/>
      <c r="E954" s="146"/>
      <c r="F954" s="146"/>
      <c r="G954" s="146"/>
      <c r="H954" s="146"/>
      <c r="I954" s="146"/>
      <c r="J954" s="146"/>
      <c r="K954" s="146"/>
    </row>
    <row r="955">
      <c r="B955" s="183"/>
      <c r="E955" s="146"/>
      <c r="F955" s="146"/>
      <c r="G955" s="146"/>
      <c r="H955" s="146"/>
      <c r="I955" s="146"/>
      <c r="J955" s="146"/>
      <c r="K955" s="146"/>
    </row>
    <row r="956">
      <c r="B956" s="183"/>
      <c r="E956" s="146"/>
      <c r="F956" s="146"/>
      <c r="G956" s="146"/>
      <c r="H956" s="146"/>
      <c r="I956" s="146"/>
      <c r="J956" s="146"/>
      <c r="K956" s="146"/>
    </row>
    <row r="957">
      <c r="B957" s="183"/>
      <c r="E957" s="146"/>
      <c r="F957" s="146"/>
      <c r="G957" s="146"/>
      <c r="H957" s="146"/>
      <c r="I957" s="146"/>
      <c r="J957" s="146"/>
      <c r="K957" s="146"/>
    </row>
    <row r="958">
      <c r="B958" s="183"/>
      <c r="E958" s="146"/>
      <c r="F958" s="146"/>
      <c r="G958" s="146"/>
      <c r="H958" s="146"/>
      <c r="I958" s="146"/>
      <c r="J958" s="146"/>
      <c r="K958" s="146"/>
    </row>
    <row r="959">
      <c r="B959" s="183"/>
      <c r="E959" s="146"/>
      <c r="F959" s="146"/>
      <c r="G959" s="146"/>
      <c r="H959" s="146"/>
      <c r="I959" s="146"/>
      <c r="J959" s="146"/>
      <c r="K959" s="146"/>
    </row>
    <row r="960">
      <c r="B960" s="183"/>
      <c r="E960" s="146"/>
      <c r="F960" s="146"/>
      <c r="G960" s="146"/>
      <c r="H960" s="146"/>
      <c r="I960" s="146"/>
      <c r="J960" s="146"/>
      <c r="K960" s="146"/>
    </row>
    <row r="961">
      <c r="B961" s="183"/>
      <c r="E961" s="146"/>
      <c r="F961" s="146"/>
      <c r="G961" s="146"/>
      <c r="H961" s="146"/>
      <c r="I961" s="146"/>
      <c r="J961" s="146"/>
      <c r="K961" s="146"/>
    </row>
    <row r="962">
      <c r="B962" s="183"/>
      <c r="E962" s="146"/>
      <c r="F962" s="146"/>
      <c r="G962" s="146"/>
      <c r="H962" s="146"/>
      <c r="I962" s="146"/>
      <c r="J962" s="146"/>
      <c r="K962" s="146"/>
    </row>
    <row r="963">
      <c r="B963" s="183"/>
      <c r="E963" s="146"/>
      <c r="F963" s="146"/>
      <c r="G963" s="146"/>
      <c r="H963" s="146"/>
      <c r="I963" s="146"/>
      <c r="J963" s="146"/>
      <c r="K963" s="146"/>
    </row>
    <row r="964">
      <c r="B964" s="183"/>
      <c r="E964" s="146"/>
      <c r="F964" s="146"/>
      <c r="G964" s="146"/>
      <c r="H964" s="146"/>
      <c r="I964" s="146"/>
      <c r="J964" s="146"/>
      <c r="K964" s="146"/>
    </row>
    <row r="965">
      <c r="B965" s="183"/>
      <c r="E965" s="146"/>
      <c r="F965" s="146"/>
      <c r="G965" s="146"/>
      <c r="H965" s="146"/>
      <c r="I965" s="146"/>
      <c r="J965" s="146"/>
      <c r="K965" s="146"/>
    </row>
    <row r="966">
      <c r="B966" s="183"/>
      <c r="E966" s="146"/>
      <c r="F966" s="146"/>
      <c r="G966" s="146"/>
      <c r="H966" s="146"/>
      <c r="I966" s="146"/>
      <c r="J966" s="146"/>
      <c r="K966" s="146"/>
    </row>
    <row r="967">
      <c r="B967" s="183"/>
      <c r="E967" s="146"/>
      <c r="F967" s="146"/>
      <c r="G967" s="146"/>
      <c r="H967" s="146"/>
      <c r="I967" s="146"/>
      <c r="J967" s="146"/>
      <c r="K967" s="146"/>
    </row>
    <row r="968">
      <c r="B968" s="183"/>
      <c r="E968" s="146"/>
      <c r="F968" s="146"/>
      <c r="G968" s="146"/>
      <c r="H968" s="146"/>
      <c r="I968" s="146"/>
      <c r="J968" s="146"/>
      <c r="K968" s="146"/>
    </row>
    <row r="969">
      <c r="B969" s="183"/>
      <c r="E969" s="146"/>
      <c r="F969" s="146"/>
      <c r="G969" s="146"/>
      <c r="H969" s="146"/>
      <c r="I969" s="146"/>
      <c r="J969" s="146"/>
      <c r="K969" s="146"/>
    </row>
    <row r="970">
      <c r="B970" s="183"/>
      <c r="E970" s="146"/>
      <c r="F970" s="146"/>
      <c r="G970" s="146"/>
      <c r="H970" s="146"/>
      <c r="I970" s="146"/>
      <c r="J970" s="146"/>
      <c r="K970" s="146"/>
    </row>
    <row r="971">
      <c r="B971" s="183"/>
      <c r="E971" s="146"/>
      <c r="F971" s="146"/>
      <c r="G971" s="146"/>
      <c r="H971" s="146"/>
      <c r="I971" s="146"/>
      <c r="J971" s="146"/>
      <c r="K971" s="146"/>
    </row>
    <row r="972">
      <c r="B972" s="183"/>
      <c r="E972" s="146"/>
      <c r="F972" s="146"/>
      <c r="G972" s="146"/>
      <c r="H972" s="146"/>
      <c r="I972" s="146"/>
      <c r="J972" s="146"/>
      <c r="K972" s="146"/>
    </row>
    <row r="973">
      <c r="B973" s="183"/>
      <c r="E973" s="146"/>
      <c r="F973" s="146"/>
      <c r="G973" s="146"/>
      <c r="H973" s="146"/>
      <c r="I973" s="146"/>
      <c r="J973" s="146"/>
      <c r="K973" s="146"/>
    </row>
    <row r="974">
      <c r="B974" s="183"/>
      <c r="E974" s="146"/>
      <c r="F974" s="146"/>
      <c r="G974" s="146"/>
      <c r="H974" s="146"/>
      <c r="I974" s="146"/>
      <c r="J974" s="146"/>
      <c r="K974" s="146"/>
    </row>
    <row r="975">
      <c r="B975" s="183"/>
      <c r="E975" s="146"/>
      <c r="F975" s="146"/>
      <c r="G975" s="146"/>
      <c r="H975" s="146"/>
      <c r="I975" s="146"/>
      <c r="J975" s="146"/>
      <c r="K975" s="146"/>
    </row>
    <row r="976">
      <c r="B976" s="183"/>
      <c r="E976" s="146"/>
      <c r="F976" s="146"/>
      <c r="G976" s="146"/>
      <c r="H976" s="146"/>
      <c r="I976" s="146"/>
      <c r="J976" s="146"/>
      <c r="K976" s="146"/>
    </row>
    <row r="977">
      <c r="B977" s="183"/>
      <c r="E977" s="146"/>
      <c r="F977" s="146"/>
      <c r="G977" s="146"/>
      <c r="H977" s="146"/>
      <c r="I977" s="146"/>
      <c r="J977" s="146"/>
      <c r="K977" s="146"/>
    </row>
    <row r="978">
      <c r="B978" s="183"/>
      <c r="E978" s="146"/>
      <c r="F978" s="146"/>
      <c r="G978" s="146"/>
      <c r="H978" s="146"/>
      <c r="I978" s="146"/>
      <c r="J978" s="146"/>
      <c r="K978" s="146"/>
    </row>
    <row r="979">
      <c r="B979" s="183"/>
      <c r="E979" s="146"/>
      <c r="F979" s="146"/>
      <c r="G979" s="146"/>
      <c r="H979" s="146"/>
      <c r="I979" s="146"/>
      <c r="J979" s="146"/>
      <c r="K979" s="146"/>
    </row>
    <row r="980">
      <c r="B980" s="183"/>
      <c r="E980" s="146"/>
      <c r="F980" s="146"/>
      <c r="G980" s="146"/>
      <c r="H980" s="146"/>
      <c r="I980" s="146"/>
      <c r="J980" s="146"/>
      <c r="K980" s="146"/>
    </row>
    <row r="981">
      <c r="B981" s="183"/>
      <c r="E981" s="146"/>
      <c r="F981" s="146"/>
      <c r="G981" s="146"/>
      <c r="H981" s="146"/>
      <c r="I981" s="146"/>
      <c r="J981" s="146"/>
      <c r="K981" s="146"/>
    </row>
    <row r="982">
      <c r="B982" s="183"/>
      <c r="E982" s="146"/>
      <c r="F982" s="146"/>
      <c r="G982" s="146"/>
      <c r="H982" s="146"/>
      <c r="I982" s="146"/>
      <c r="J982" s="146"/>
      <c r="K982" s="146"/>
    </row>
    <row r="983">
      <c r="B983" s="183"/>
      <c r="E983" s="146"/>
      <c r="F983" s="146"/>
      <c r="G983" s="146"/>
      <c r="H983" s="146"/>
      <c r="I983" s="146"/>
      <c r="J983" s="146"/>
      <c r="K983" s="146"/>
    </row>
    <row r="984">
      <c r="B984" s="183"/>
      <c r="E984" s="146"/>
      <c r="F984" s="146"/>
      <c r="G984" s="146"/>
      <c r="H984" s="146"/>
      <c r="I984" s="146"/>
      <c r="J984" s="146"/>
      <c r="K984" s="146"/>
    </row>
    <row r="985">
      <c r="B985" s="183"/>
      <c r="E985" s="146"/>
      <c r="F985" s="146"/>
      <c r="G985" s="146"/>
      <c r="H985" s="146"/>
      <c r="I985" s="146"/>
      <c r="J985" s="146"/>
      <c r="K985" s="146"/>
    </row>
    <row r="986">
      <c r="B986" s="183"/>
      <c r="E986" s="146"/>
      <c r="F986" s="146"/>
      <c r="G986" s="146"/>
      <c r="H986" s="146"/>
      <c r="I986" s="146"/>
      <c r="J986" s="146"/>
      <c r="K986" s="146"/>
    </row>
    <row r="987">
      <c r="B987" s="183"/>
      <c r="E987" s="146"/>
      <c r="F987" s="146"/>
      <c r="G987" s="146"/>
      <c r="H987" s="146"/>
      <c r="I987" s="146"/>
      <c r="J987" s="146"/>
      <c r="K987" s="146"/>
    </row>
    <row r="988">
      <c r="B988" s="183"/>
      <c r="E988" s="146"/>
      <c r="F988" s="146"/>
      <c r="G988" s="146"/>
      <c r="H988" s="146"/>
      <c r="I988" s="146"/>
      <c r="J988" s="146"/>
      <c r="K988" s="146"/>
    </row>
    <row r="989">
      <c r="B989" s="183"/>
      <c r="E989" s="146"/>
      <c r="F989" s="146"/>
      <c r="G989" s="146"/>
      <c r="H989" s="146"/>
      <c r="I989" s="146"/>
      <c r="J989" s="146"/>
      <c r="K989" s="146"/>
    </row>
    <row r="990">
      <c r="B990" s="183"/>
      <c r="E990" s="146"/>
      <c r="F990" s="146"/>
      <c r="G990" s="146"/>
      <c r="H990" s="146"/>
      <c r="I990" s="146"/>
      <c r="J990" s="146"/>
      <c r="K990" s="146"/>
    </row>
    <row r="991">
      <c r="B991" s="183"/>
      <c r="E991" s="146"/>
      <c r="F991" s="146"/>
      <c r="G991" s="146"/>
      <c r="H991" s="146"/>
      <c r="I991" s="146"/>
      <c r="J991" s="146"/>
      <c r="K991" s="146"/>
    </row>
    <row r="992">
      <c r="B992" s="183"/>
      <c r="E992" s="146"/>
      <c r="F992" s="146"/>
      <c r="G992" s="146"/>
      <c r="H992" s="146"/>
      <c r="I992" s="146"/>
      <c r="J992" s="146"/>
      <c r="K992" s="146"/>
    </row>
    <row r="993">
      <c r="B993" s="183"/>
      <c r="E993" s="146"/>
      <c r="F993" s="146"/>
      <c r="G993" s="146"/>
      <c r="H993" s="146"/>
      <c r="I993" s="146"/>
      <c r="J993" s="146"/>
      <c r="K993" s="146"/>
    </row>
    <row r="994">
      <c r="B994" s="183"/>
      <c r="E994" s="146"/>
      <c r="F994" s="146"/>
      <c r="G994" s="146"/>
      <c r="H994" s="146"/>
      <c r="I994" s="146"/>
      <c r="J994" s="146"/>
      <c r="K994" s="146"/>
    </row>
    <row r="995">
      <c r="B995" s="183"/>
      <c r="E995" s="146"/>
      <c r="F995" s="146"/>
      <c r="G995" s="146"/>
      <c r="H995" s="146"/>
      <c r="I995" s="146"/>
      <c r="J995" s="146"/>
      <c r="K995" s="146"/>
    </row>
    <row r="996">
      <c r="B996" s="183"/>
      <c r="E996" s="146"/>
      <c r="F996" s="146"/>
      <c r="G996" s="146"/>
      <c r="H996" s="146"/>
      <c r="I996" s="146"/>
      <c r="J996" s="146"/>
      <c r="K996" s="146"/>
    </row>
    <row r="997">
      <c r="B997" s="183"/>
      <c r="E997" s="146"/>
      <c r="F997" s="146"/>
      <c r="G997" s="146"/>
      <c r="H997" s="146"/>
      <c r="I997" s="146"/>
      <c r="J997" s="146"/>
      <c r="K997" s="146"/>
    </row>
    <row r="998">
      <c r="B998" s="183"/>
      <c r="E998" s="146"/>
      <c r="F998" s="146"/>
      <c r="G998" s="146"/>
      <c r="H998" s="146"/>
      <c r="I998" s="146"/>
      <c r="J998" s="146"/>
      <c r="K998" s="146"/>
    </row>
  </sheetData>
  <hyperlinks>
    <hyperlink r:id="rId1" ref="H2"/>
    <hyperlink r:id="rId2" ref="H3"/>
    <hyperlink r:id="rId3" ref="H4"/>
    <hyperlink r:id="rId4" ref="H6"/>
    <hyperlink r:id="rId5" ref="H7"/>
    <hyperlink r:id="rId6" ref="H8"/>
    <hyperlink r:id="rId7" ref="H9"/>
    <hyperlink r:id="rId8" ref="I9"/>
    <hyperlink r:id="rId9" ref="H10"/>
    <hyperlink r:id="rId10" ref="H11"/>
    <hyperlink r:id="rId11" ref="H12"/>
    <hyperlink r:id="rId12" ref="H13"/>
    <hyperlink r:id="rId13" location="footnote14" ref="H14"/>
    <hyperlink r:id="rId14" ref="H15"/>
    <hyperlink r:id="rId15" ref="H16"/>
    <hyperlink r:id="rId16" ref="I16"/>
    <hyperlink r:id="rId17" ref="J16"/>
    <hyperlink r:id="rId18" ref="H17"/>
    <hyperlink r:id="rId19" ref="I17"/>
    <hyperlink r:id="rId20" ref="J17"/>
    <hyperlink r:id="rId21" ref="H18"/>
    <hyperlink r:id="rId22" ref="H19"/>
    <hyperlink r:id="rId23" ref="H20"/>
    <hyperlink r:id="rId24" ref="H21"/>
    <hyperlink r:id="rId25" ref="I21"/>
    <hyperlink r:id="rId26" ref="H22"/>
    <hyperlink r:id="rId27" ref="I22"/>
    <hyperlink r:id="rId28" ref="H23"/>
    <hyperlink r:id="rId29" ref="H24"/>
    <hyperlink r:id="rId30" ref="H25"/>
    <hyperlink r:id="rId31" ref="H26"/>
    <hyperlink r:id="rId32" ref="H27"/>
    <hyperlink r:id="rId33" ref="H28"/>
    <hyperlink r:id="rId34" ref="H29"/>
    <hyperlink r:id="rId35" ref="H30"/>
    <hyperlink r:id="rId36" ref="I30"/>
    <hyperlink r:id="rId37" ref="J30"/>
    <hyperlink r:id="rId38" ref="H31"/>
    <hyperlink r:id="rId39" ref="I31"/>
    <hyperlink r:id="rId40" ref="J31"/>
    <hyperlink r:id="rId41" ref="H32"/>
    <hyperlink r:id="rId42" ref="H33"/>
    <hyperlink r:id="rId43" ref="H34"/>
    <hyperlink r:id="rId44" ref="I34"/>
    <hyperlink r:id="rId45" ref="H35"/>
    <hyperlink r:id="rId46" ref="I35"/>
    <hyperlink r:id="rId47" location="v=onepage&amp;q=p%20malariae%20R0&amp;f=false" ref="J35"/>
    <hyperlink r:id="rId48" ref="K35"/>
    <hyperlink r:id="rId49" ref="H36"/>
    <hyperlink r:id="rId50" ref="I36"/>
    <hyperlink r:id="rId51" location="v=onepage&amp;q=p%20malariae%20R0&amp;f=false" ref="J36"/>
    <hyperlink r:id="rId52" ref="K36"/>
    <hyperlink r:id="rId53" ref="H37"/>
    <hyperlink r:id="rId54" ref="I37"/>
    <hyperlink r:id="rId55" ref="H38"/>
    <hyperlink r:id="rId56" ref="H39"/>
    <hyperlink r:id="rId57" ref="I39"/>
    <hyperlink r:id="rId58" ref="H40"/>
    <hyperlink r:id="rId59" ref="I40"/>
    <hyperlink r:id="rId60" ref="H41"/>
    <hyperlink r:id="rId61" ref="H42"/>
    <hyperlink r:id="rId62" ref="H43"/>
    <hyperlink r:id="rId63" ref="H44"/>
    <hyperlink r:id="rId64" ref="I44"/>
    <hyperlink r:id="rId65" ref="H45"/>
    <hyperlink r:id="rId66" ref="H46"/>
    <hyperlink r:id="rId67" ref="H47"/>
    <hyperlink r:id="rId68" ref="H48"/>
    <hyperlink r:id="rId69" ref="I48"/>
    <hyperlink r:id="rId70" ref="H49"/>
    <hyperlink r:id="rId71" ref="H50"/>
    <hyperlink r:id="rId72" ref="I50"/>
    <hyperlink r:id="rId73" ref="H51"/>
    <hyperlink r:id="rId74" ref="I51"/>
    <hyperlink r:id="rId75" ref="H52"/>
    <hyperlink r:id="rId76" ref="H54"/>
    <hyperlink r:id="rId77" ref="H55"/>
    <hyperlink r:id="rId78" ref="H56"/>
    <hyperlink r:id="rId79" ref="I56"/>
    <hyperlink r:id="rId80" ref="H57"/>
    <hyperlink r:id="rId81" ref="H58"/>
    <hyperlink r:id="rId82" ref="I58"/>
    <hyperlink r:id="rId83" ref="H59"/>
    <hyperlink r:id="rId84" ref="I59"/>
    <hyperlink r:id="rId85" ref="H60"/>
    <hyperlink r:id="rId86" ref="I60"/>
    <hyperlink r:id="rId87" ref="H63"/>
    <hyperlink r:id="rId88" ref="H64"/>
    <hyperlink r:id="rId89" ref="H65"/>
    <hyperlink r:id="rId90" ref="H66"/>
    <hyperlink r:id="rId91" ref="H67"/>
    <hyperlink r:id="rId92" ref="H68"/>
    <hyperlink r:id="rId93" ref="H69"/>
    <hyperlink r:id="rId94" ref="H70"/>
    <hyperlink r:id="rId95" ref="H71"/>
    <hyperlink r:id="rId96" ref="I71"/>
    <hyperlink r:id="rId97" ref="J71"/>
    <hyperlink r:id="rId98" ref="K71"/>
    <hyperlink r:id="rId99" ref="H72"/>
    <hyperlink r:id="rId100" ref="I72"/>
    <hyperlink r:id="rId101" ref="J72"/>
    <hyperlink r:id="rId102" ref="H73"/>
    <hyperlink r:id="rId103" ref="I73"/>
    <hyperlink r:id="rId104" ref="H74"/>
    <hyperlink r:id="rId105" ref="H75"/>
    <hyperlink r:id="rId106" ref="I75"/>
    <hyperlink r:id="rId107" ref="J75"/>
    <hyperlink r:id="rId108" ref="H76"/>
    <hyperlink r:id="rId109" ref="I76"/>
    <hyperlink r:id="rId110" ref="H77"/>
    <hyperlink r:id="rId111" ref="I77"/>
    <hyperlink r:id="rId112" ref="H78"/>
    <hyperlink r:id="rId113" ref="H79"/>
  </hyperlinks>
  <drawing r:id="rId1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9"/>
    <col customWidth="1" min="2" max="2" width="24.29"/>
    <col customWidth="1" min="3" max="3" width="15.57"/>
    <col customWidth="1" min="4" max="4" width="13.86"/>
    <col customWidth="1" min="5" max="5" width="23.14"/>
    <col customWidth="1" min="6" max="6" width="13.86"/>
    <col customWidth="1" min="7" max="7" width="16.14"/>
    <col customWidth="1" min="8" max="8" width="72.29"/>
    <col customWidth="1" min="9" max="12" width="13.86"/>
  </cols>
  <sheetData>
    <row r="1">
      <c r="A1" s="155" t="s">
        <v>23</v>
      </c>
      <c r="B1" s="155" t="s">
        <v>24</v>
      </c>
      <c r="C1" s="156" t="s">
        <v>25</v>
      </c>
      <c r="D1" s="156" t="s">
        <v>28</v>
      </c>
      <c r="E1" s="156" t="s">
        <v>754</v>
      </c>
      <c r="F1" s="156" t="s">
        <v>755</v>
      </c>
      <c r="G1" s="124" t="s">
        <v>33</v>
      </c>
      <c r="H1" s="156" t="s">
        <v>756</v>
      </c>
      <c r="I1" s="156" t="s">
        <v>757</v>
      </c>
      <c r="J1" s="156" t="s">
        <v>758</v>
      </c>
      <c r="K1" s="156" t="s">
        <v>759</v>
      </c>
      <c r="L1" s="156" t="s">
        <v>760</v>
      </c>
    </row>
    <row r="2">
      <c r="A2" s="33">
        <v>1.0</v>
      </c>
      <c r="B2" s="34" t="s">
        <v>126</v>
      </c>
      <c r="C2" s="35" t="s">
        <v>127</v>
      </c>
      <c r="D2" s="36">
        <v>0.2</v>
      </c>
      <c r="E2" s="37" t="s">
        <v>129</v>
      </c>
      <c r="F2" s="19" t="s">
        <v>761</v>
      </c>
      <c r="G2" s="38">
        <v>0.14</v>
      </c>
      <c r="H2" s="37" t="s">
        <v>762</v>
      </c>
      <c r="I2" s="153" t="s">
        <v>763</v>
      </c>
      <c r="J2" s="153" t="s">
        <v>764</v>
      </c>
      <c r="K2" s="153" t="s">
        <v>765</v>
      </c>
      <c r="L2" s="37"/>
    </row>
    <row r="3">
      <c r="A3" s="33">
        <v>2.0</v>
      </c>
      <c r="B3" s="34" t="s">
        <v>126</v>
      </c>
      <c r="C3" s="35" t="s">
        <v>132</v>
      </c>
      <c r="D3" s="36">
        <f>average(0.25,0.75)</f>
        <v>0.5</v>
      </c>
      <c r="E3" s="37" t="s">
        <v>133</v>
      </c>
      <c r="F3" s="19" t="s">
        <v>766</v>
      </c>
      <c r="G3" s="38">
        <v>0.65</v>
      </c>
      <c r="H3" s="37" t="s">
        <v>767</v>
      </c>
      <c r="I3" s="153" t="s">
        <v>763</v>
      </c>
      <c r="J3" s="153" t="s">
        <v>765</v>
      </c>
      <c r="K3" s="174"/>
      <c r="L3" s="174"/>
    </row>
    <row r="4">
      <c r="A4" s="33">
        <v>3.0</v>
      </c>
      <c r="B4" s="34" t="s">
        <v>126</v>
      </c>
      <c r="C4" s="35" t="s">
        <v>135</v>
      </c>
      <c r="D4" s="36">
        <v>0.8</v>
      </c>
      <c r="E4" s="37" t="s">
        <v>136</v>
      </c>
      <c r="F4" s="19" t="s">
        <v>768</v>
      </c>
      <c r="G4" s="38">
        <v>0.6</v>
      </c>
      <c r="H4" s="37" t="s">
        <v>769</v>
      </c>
      <c r="I4" s="153" t="s">
        <v>763</v>
      </c>
      <c r="J4" s="153" t="s">
        <v>765</v>
      </c>
      <c r="K4" s="174"/>
      <c r="L4" s="174"/>
    </row>
    <row r="5">
      <c r="A5" s="33">
        <v>4.0</v>
      </c>
      <c r="B5" s="34" t="s">
        <v>137</v>
      </c>
      <c r="C5" s="44"/>
      <c r="D5" s="36">
        <f>average(0.057,0.069)</f>
        <v>0.063</v>
      </c>
      <c r="E5" s="37" t="s">
        <v>124</v>
      </c>
      <c r="F5" s="19" t="s">
        <v>770</v>
      </c>
      <c r="G5" s="45">
        <v>0.015</v>
      </c>
      <c r="H5" s="37" t="s">
        <v>771</v>
      </c>
      <c r="I5" s="153" t="s">
        <v>772</v>
      </c>
      <c r="J5" s="153" t="s">
        <v>773</v>
      </c>
      <c r="K5" s="174"/>
      <c r="L5" s="174"/>
    </row>
    <row r="6">
      <c r="A6" s="33">
        <v>5.0</v>
      </c>
      <c r="B6" s="34" t="s">
        <v>142</v>
      </c>
      <c r="C6" s="47"/>
      <c r="D6" s="48">
        <f>7426/42883268</f>
        <v>0.0001731677726</v>
      </c>
      <c r="E6" s="19" t="s">
        <v>143</v>
      </c>
      <c r="F6" s="19" t="s">
        <v>774</v>
      </c>
      <c r="G6" s="49">
        <f>13861/47988357</f>
        <v>0.0002888408953</v>
      </c>
      <c r="H6" s="37" t="s">
        <v>775</v>
      </c>
      <c r="I6" s="184" t="s">
        <v>776</v>
      </c>
      <c r="J6" s="153" t="s">
        <v>777</v>
      </c>
      <c r="K6" s="153" t="s">
        <v>764</v>
      </c>
      <c r="L6" s="153" t="s">
        <v>778</v>
      </c>
    </row>
    <row r="7">
      <c r="A7" s="33">
        <v>6.0</v>
      </c>
      <c r="B7" s="34" t="s">
        <v>145</v>
      </c>
      <c r="C7" s="35" t="s">
        <v>146</v>
      </c>
      <c r="D7" s="54">
        <v>1.2E-4</v>
      </c>
      <c r="E7" s="19" t="s">
        <v>143</v>
      </c>
      <c r="F7" s="19" t="s">
        <v>774</v>
      </c>
      <c r="G7" s="56">
        <v>6.0E-5</v>
      </c>
      <c r="H7" s="37" t="s">
        <v>779</v>
      </c>
      <c r="I7" s="153" t="s">
        <v>780</v>
      </c>
      <c r="J7" s="48"/>
      <c r="K7" s="48"/>
      <c r="L7" s="48"/>
    </row>
    <row r="8">
      <c r="A8" s="33">
        <v>7.0</v>
      </c>
      <c r="B8" s="34" t="s">
        <v>148</v>
      </c>
      <c r="C8" s="44"/>
      <c r="D8" s="36">
        <v>0.001</v>
      </c>
      <c r="E8" s="37" t="s">
        <v>149</v>
      </c>
      <c r="F8" s="19" t="s">
        <v>781</v>
      </c>
      <c r="G8" s="45">
        <v>0.028</v>
      </c>
      <c r="H8" s="37" t="s">
        <v>782</v>
      </c>
      <c r="I8" s="37"/>
      <c r="J8" s="37"/>
      <c r="K8" s="37"/>
      <c r="L8" s="37"/>
    </row>
    <row r="9">
      <c r="A9" s="33">
        <v>8.0</v>
      </c>
      <c r="B9" s="34" t="s">
        <v>153</v>
      </c>
      <c r="C9" s="60"/>
      <c r="D9" s="36">
        <f>20952/648933</f>
        <v>0.03228684625</v>
      </c>
      <c r="E9" s="19" t="s">
        <v>124</v>
      </c>
      <c r="F9" s="19" t="s">
        <v>770</v>
      </c>
      <c r="G9" s="61">
        <f>3697/114518</f>
        <v>0.03228313453</v>
      </c>
      <c r="H9" s="37" t="s">
        <v>783</v>
      </c>
      <c r="I9" s="153" t="s">
        <v>764</v>
      </c>
      <c r="J9" s="153" t="s">
        <v>776</v>
      </c>
      <c r="K9" s="48"/>
      <c r="L9" s="48"/>
    </row>
    <row r="10">
      <c r="A10" s="33">
        <v>9.0</v>
      </c>
      <c r="B10" s="64" t="s">
        <v>155</v>
      </c>
      <c r="C10" s="65"/>
      <c r="D10" s="66">
        <v>0.0</v>
      </c>
      <c r="E10" s="19" t="s">
        <v>143</v>
      </c>
      <c r="F10" s="19" t="s">
        <v>774</v>
      </c>
      <c r="G10" s="67">
        <v>0.0</v>
      </c>
      <c r="H10" s="174"/>
      <c r="I10" s="174"/>
      <c r="J10" s="174"/>
      <c r="K10" s="174"/>
      <c r="L10" s="174"/>
    </row>
    <row r="11">
      <c r="A11" s="33">
        <v>10.0</v>
      </c>
      <c r="B11" s="34" t="s">
        <v>156</v>
      </c>
      <c r="C11" s="44"/>
      <c r="D11" s="66">
        <v>3.73E-4</v>
      </c>
      <c r="E11" s="19" t="s">
        <v>143</v>
      </c>
      <c r="F11" s="19" t="s">
        <v>774</v>
      </c>
      <c r="G11" s="67">
        <v>3.76E-4</v>
      </c>
      <c r="H11" s="37" t="s">
        <v>784</v>
      </c>
      <c r="I11" s="153" t="s">
        <v>780</v>
      </c>
      <c r="J11" s="153" t="s">
        <v>785</v>
      </c>
      <c r="K11" s="174"/>
      <c r="L11" s="174"/>
    </row>
    <row r="12">
      <c r="A12" s="33">
        <v>11.0</v>
      </c>
      <c r="B12" s="34" t="s">
        <v>156</v>
      </c>
      <c r="C12" s="69" t="s">
        <v>158</v>
      </c>
      <c r="D12" s="36">
        <v>0.2</v>
      </c>
      <c r="E12" s="37" t="s">
        <v>129</v>
      </c>
      <c r="F12" s="19" t="s">
        <v>761</v>
      </c>
      <c r="G12" s="24" t="s">
        <v>123</v>
      </c>
      <c r="H12" s="37" t="s">
        <v>786</v>
      </c>
      <c r="I12" s="153" t="s">
        <v>785</v>
      </c>
      <c r="J12" s="37"/>
      <c r="K12" s="174"/>
      <c r="L12" s="174"/>
    </row>
    <row r="13">
      <c r="A13" s="33">
        <v>12.0</v>
      </c>
      <c r="B13" s="34" t="s">
        <v>159</v>
      </c>
      <c r="C13" s="60"/>
      <c r="D13" s="36">
        <v>0.113443</v>
      </c>
      <c r="E13" s="37" t="s">
        <v>129</v>
      </c>
      <c r="F13" s="19" t="s">
        <v>761</v>
      </c>
      <c r="G13" s="38">
        <v>0.345884</v>
      </c>
      <c r="H13" s="37" t="s">
        <v>787</v>
      </c>
      <c r="I13" s="153" t="s">
        <v>788</v>
      </c>
      <c r="J13" s="153" t="s">
        <v>789</v>
      </c>
      <c r="K13" s="153" t="s">
        <v>790</v>
      </c>
      <c r="L13" s="37"/>
    </row>
    <row r="14">
      <c r="A14" s="33">
        <v>13.0</v>
      </c>
      <c r="B14" s="34" t="s">
        <v>163</v>
      </c>
      <c r="C14" s="44"/>
      <c r="D14" s="36">
        <v>0.005</v>
      </c>
      <c r="E14" s="37" t="s">
        <v>149</v>
      </c>
      <c r="F14" s="19" t="s">
        <v>781</v>
      </c>
      <c r="G14" s="24" t="s">
        <v>123</v>
      </c>
      <c r="H14" s="37" t="s">
        <v>791</v>
      </c>
      <c r="I14" s="153" t="s">
        <v>792</v>
      </c>
      <c r="J14" s="153" t="s">
        <v>764</v>
      </c>
      <c r="K14" s="153" t="s">
        <v>793</v>
      </c>
      <c r="L14" s="153" t="s">
        <v>793</v>
      </c>
    </row>
    <row r="15">
      <c r="A15" s="33">
        <v>14.0</v>
      </c>
      <c r="B15" s="75" t="s">
        <v>164</v>
      </c>
      <c r="C15" s="47"/>
      <c r="D15" s="36">
        <v>0.5</v>
      </c>
      <c r="E15" s="37" t="s">
        <v>133</v>
      </c>
      <c r="F15" s="19" t="s">
        <v>766</v>
      </c>
      <c r="G15" s="24" t="s">
        <v>123</v>
      </c>
      <c r="H15" s="37" t="s">
        <v>794</v>
      </c>
      <c r="I15" s="153" t="s">
        <v>795</v>
      </c>
      <c r="J15" s="153" t="s">
        <v>796</v>
      </c>
      <c r="K15" s="153" t="s">
        <v>797</v>
      </c>
      <c r="L15" s="37"/>
    </row>
    <row r="16">
      <c r="A16" s="33">
        <v>15.0</v>
      </c>
      <c r="B16" s="34" t="s">
        <v>166</v>
      </c>
      <c r="C16" s="35" t="s">
        <v>167</v>
      </c>
      <c r="D16" s="36">
        <v>0.004718</v>
      </c>
      <c r="E16" s="37" t="s">
        <v>149</v>
      </c>
      <c r="F16" s="19" t="s">
        <v>781</v>
      </c>
      <c r="G16" s="45">
        <v>0.005896</v>
      </c>
      <c r="H16" s="37" t="s">
        <v>798</v>
      </c>
      <c r="I16" s="153" t="s">
        <v>780</v>
      </c>
      <c r="J16" s="37"/>
      <c r="K16" s="37"/>
      <c r="L16" s="37"/>
    </row>
    <row r="17">
      <c r="A17" s="33">
        <v>16.0</v>
      </c>
      <c r="B17" s="34" t="s">
        <v>166</v>
      </c>
      <c r="C17" s="35" t="s">
        <v>172</v>
      </c>
      <c r="D17" s="79">
        <f>average(0.5,0.75)</f>
        <v>0.625</v>
      </c>
      <c r="E17" s="37" t="s">
        <v>133</v>
      </c>
      <c r="F17" s="19" t="s">
        <v>766</v>
      </c>
      <c r="G17" s="24" t="s">
        <v>123</v>
      </c>
      <c r="H17" s="37" t="s">
        <v>799</v>
      </c>
      <c r="I17" s="153" t="s">
        <v>800</v>
      </c>
      <c r="J17" s="37"/>
      <c r="K17" s="37"/>
      <c r="L17" s="37"/>
    </row>
    <row r="18">
      <c r="A18" s="33">
        <v>17.0</v>
      </c>
      <c r="B18" s="64" t="s">
        <v>175</v>
      </c>
      <c r="C18" s="47"/>
      <c r="D18" s="66">
        <v>5.0E-4</v>
      </c>
      <c r="E18" s="19" t="s">
        <v>143</v>
      </c>
      <c r="F18" s="19" t="s">
        <v>774</v>
      </c>
      <c r="G18" s="14" t="s">
        <v>123</v>
      </c>
      <c r="H18" s="37" t="s">
        <v>801</v>
      </c>
      <c r="I18" s="153" t="s">
        <v>802</v>
      </c>
      <c r="J18" s="153" t="s">
        <v>468</v>
      </c>
      <c r="K18" s="174"/>
      <c r="L18" s="174"/>
    </row>
    <row r="19">
      <c r="A19" s="33">
        <v>18.0</v>
      </c>
      <c r="B19" s="34" t="s">
        <v>182</v>
      </c>
      <c r="C19" s="47"/>
      <c r="D19" s="66">
        <v>6.0E-4</v>
      </c>
      <c r="E19" s="19" t="s">
        <v>143</v>
      </c>
      <c r="F19" s="19" t="s">
        <v>774</v>
      </c>
      <c r="G19" s="67">
        <f>10/100000</f>
        <v>0.0001</v>
      </c>
      <c r="H19" s="37" t="s">
        <v>803</v>
      </c>
      <c r="I19" s="153" t="s">
        <v>804</v>
      </c>
      <c r="J19" s="48"/>
      <c r="K19" s="48"/>
      <c r="L19" s="48"/>
    </row>
    <row r="20">
      <c r="A20" s="33">
        <v>19.0</v>
      </c>
      <c r="B20" s="34" t="s">
        <v>185</v>
      </c>
      <c r="C20" s="47"/>
      <c r="D20" s="36">
        <v>0.36</v>
      </c>
      <c r="E20" s="37" t="s">
        <v>129</v>
      </c>
      <c r="F20" s="19" t="s">
        <v>761</v>
      </c>
      <c r="G20" s="24" t="s">
        <v>123</v>
      </c>
      <c r="H20" s="37" t="s">
        <v>805</v>
      </c>
      <c r="I20" s="153" t="s">
        <v>806</v>
      </c>
      <c r="J20" s="37"/>
      <c r="K20" s="37"/>
      <c r="L20" s="37"/>
    </row>
    <row r="21">
      <c r="A21" s="33">
        <v>20.0</v>
      </c>
      <c r="B21" s="12" t="s">
        <v>188</v>
      </c>
      <c r="C21" s="47"/>
      <c r="D21" s="19" t="s">
        <v>123</v>
      </c>
      <c r="E21" s="19" t="s">
        <v>123</v>
      </c>
      <c r="F21" s="19" t="s">
        <v>123</v>
      </c>
      <c r="G21" s="14" t="s">
        <v>123</v>
      </c>
      <c r="H21" s="37" t="s">
        <v>807</v>
      </c>
      <c r="I21" s="153" t="s">
        <v>808</v>
      </c>
      <c r="J21" s="174"/>
      <c r="K21" s="174"/>
      <c r="L21" s="174"/>
    </row>
    <row r="22">
      <c r="A22" s="33">
        <v>21.0</v>
      </c>
      <c r="B22" s="34" t="s">
        <v>190</v>
      </c>
      <c r="C22" s="69" t="s">
        <v>191</v>
      </c>
      <c r="D22" s="66">
        <v>8.2E-5</v>
      </c>
      <c r="E22" s="37" t="s">
        <v>143</v>
      </c>
      <c r="F22" s="19" t="s">
        <v>774</v>
      </c>
      <c r="G22" s="85">
        <v>2.7E-5</v>
      </c>
      <c r="H22" s="37" t="s">
        <v>809</v>
      </c>
      <c r="I22" s="153" t="s">
        <v>810</v>
      </c>
      <c r="J22" s="153" t="s">
        <v>780</v>
      </c>
      <c r="K22" s="174"/>
      <c r="L22" s="174"/>
    </row>
    <row r="23">
      <c r="A23" s="33">
        <v>22.0</v>
      </c>
      <c r="B23" s="34" t="s">
        <v>195</v>
      </c>
      <c r="C23" s="60"/>
      <c r="D23" s="36">
        <v>0.001105</v>
      </c>
      <c r="E23" s="37" t="s">
        <v>149</v>
      </c>
      <c r="F23" s="19" t="s">
        <v>781</v>
      </c>
      <c r="G23" s="49">
        <v>1.11E-4</v>
      </c>
      <c r="H23" s="48"/>
      <c r="I23" s="48"/>
      <c r="J23" s="48"/>
      <c r="K23" s="48"/>
      <c r="L23" s="48"/>
    </row>
    <row r="24">
      <c r="A24" s="33">
        <v>23.0</v>
      </c>
      <c r="B24" s="34" t="s">
        <v>198</v>
      </c>
      <c r="C24" s="35" t="s">
        <v>199</v>
      </c>
      <c r="D24" s="36">
        <v>0.021</v>
      </c>
      <c r="E24" s="19" t="s">
        <v>124</v>
      </c>
      <c r="F24" s="19" t="s">
        <v>770</v>
      </c>
      <c r="G24" s="14" t="s">
        <v>123</v>
      </c>
      <c r="H24" s="48"/>
      <c r="I24" s="48"/>
      <c r="J24" s="48"/>
      <c r="K24" s="48"/>
      <c r="L24" s="48"/>
    </row>
    <row r="25">
      <c r="A25" s="33">
        <v>24.0</v>
      </c>
      <c r="B25" s="34" t="s">
        <v>202</v>
      </c>
      <c r="C25" s="35" t="s">
        <v>203</v>
      </c>
      <c r="D25" s="36">
        <v>0.8</v>
      </c>
      <c r="E25" s="37" t="s">
        <v>136</v>
      </c>
      <c r="F25" s="19" t="s">
        <v>768</v>
      </c>
      <c r="G25" s="24" t="s">
        <v>123</v>
      </c>
      <c r="H25" s="174"/>
      <c r="I25" s="174"/>
      <c r="J25" s="174"/>
      <c r="K25" s="174"/>
      <c r="L25" s="174"/>
    </row>
    <row r="26">
      <c r="A26" s="33">
        <v>25.0</v>
      </c>
      <c r="B26" s="34" t="s">
        <v>204</v>
      </c>
      <c r="C26" s="47"/>
      <c r="D26" s="36">
        <v>0.6</v>
      </c>
      <c r="E26" s="37" t="s">
        <v>133</v>
      </c>
      <c r="F26" s="19" t="s">
        <v>766</v>
      </c>
      <c r="G26" s="38">
        <v>0.487</v>
      </c>
      <c r="H26" s="37" t="s">
        <v>811</v>
      </c>
      <c r="I26" s="153" t="s">
        <v>812</v>
      </c>
      <c r="J26" s="153" t="s">
        <v>813</v>
      </c>
      <c r="K26" s="174"/>
      <c r="L26" s="174"/>
    </row>
    <row r="27">
      <c r="A27" s="33">
        <v>26.0</v>
      </c>
      <c r="B27" s="34" t="s">
        <v>209</v>
      </c>
      <c r="C27" s="47"/>
      <c r="D27" s="36">
        <v>0.001</v>
      </c>
      <c r="E27" s="37" t="s">
        <v>149</v>
      </c>
      <c r="F27" s="19" t="s">
        <v>781</v>
      </c>
      <c r="G27" s="49">
        <f>10/100000</f>
        <v>0.0001</v>
      </c>
      <c r="H27" s="37" t="s">
        <v>814</v>
      </c>
      <c r="I27" s="153" t="s">
        <v>815</v>
      </c>
      <c r="J27" s="153" t="s">
        <v>816</v>
      </c>
      <c r="K27" s="48"/>
      <c r="L27" s="48"/>
    </row>
    <row r="28">
      <c r="A28" s="33">
        <v>27.0</v>
      </c>
      <c r="B28" s="34" t="s">
        <v>211</v>
      </c>
      <c r="C28" s="47"/>
      <c r="D28" s="36">
        <v>0.025</v>
      </c>
      <c r="E28" s="19" t="s">
        <v>124</v>
      </c>
      <c r="F28" s="19" t="s">
        <v>770</v>
      </c>
      <c r="G28" s="14" t="s">
        <v>123</v>
      </c>
      <c r="H28" s="48"/>
      <c r="I28" s="145"/>
      <c r="J28" s="48"/>
      <c r="K28" s="48"/>
      <c r="L28" s="48"/>
    </row>
    <row r="29">
      <c r="A29" s="33">
        <v>28.0</v>
      </c>
      <c r="B29" s="34" t="s">
        <v>213</v>
      </c>
      <c r="C29" s="47"/>
      <c r="D29" s="36">
        <v>0.002</v>
      </c>
      <c r="E29" s="37" t="s">
        <v>149</v>
      </c>
      <c r="F29" s="19" t="s">
        <v>781</v>
      </c>
      <c r="G29" s="24" t="s">
        <v>123</v>
      </c>
      <c r="H29" s="37" t="s">
        <v>817</v>
      </c>
      <c r="I29" s="153" t="s">
        <v>818</v>
      </c>
      <c r="J29" s="153" t="s">
        <v>819</v>
      </c>
      <c r="K29" s="153" t="s">
        <v>820</v>
      </c>
      <c r="L29" s="48"/>
    </row>
    <row r="30">
      <c r="A30" s="33">
        <v>29.0</v>
      </c>
      <c r="B30" s="34" t="s">
        <v>215</v>
      </c>
      <c r="C30" s="35" t="s">
        <v>216</v>
      </c>
      <c r="D30" s="36">
        <v>0.01911</v>
      </c>
      <c r="E30" s="19" t="s">
        <v>124</v>
      </c>
      <c r="F30" s="19" t="s">
        <v>770</v>
      </c>
      <c r="G30" s="61">
        <v>0.013785</v>
      </c>
      <c r="H30" s="37" t="s">
        <v>821</v>
      </c>
      <c r="I30" s="153" t="s">
        <v>780</v>
      </c>
      <c r="J30" s="185" t="s">
        <v>822</v>
      </c>
      <c r="K30" s="153" t="s">
        <v>823</v>
      </c>
      <c r="L30" s="37"/>
    </row>
    <row r="31">
      <c r="A31" s="33">
        <v>30.0</v>
      </c>
      <c r="B31" s="34" t="s">
        <v>221</v>
      </c>
      <c r="C31" s="35" t="s">
        <v>222</v>
      </c>
      <c r="D31" s="36">
        <v>0.95</v>
      </c>
      <c r="E31" s="37" t="s">
        <v>136</v>
      </c>
      <c r="F31" s="19" t="s">
        <v>768</v>
      </c>
      <c r="G31" s="24" t="s">
        <v>123</v>
      </c>
      <c r="H31" s="37" t="s">
        <v>824</v>
      </c>
      <c r="I31" s="153" t="s">
        <v>823</v>
      </c>
      <c r="J31" s="174"/>
      <c r="K31" s="174"/>
      <c r="L31" s="174"/>
    </row>
    <row r="32">
      <c r="A32" s="33">
        <v>31.0</v>
      </c>
      <c r="B32" s="34" t="s">
        <v>225</v>
      </c>
      <c r="C32" s="47"/>
      <c r="D32" s="19" t="s">
        <v>123</v>
      </c>
      <c r="E32" s="19" t="s">
        <v>123</v>
      </c>
      <c r="F32" s="19" t="s">
        <v>123</v>
      </c>
      <c r="G32" s="14" t="s">
        <v>123</v>
      </c>
      <c r="H32" s="37" t="s">
        <v>825</v>
      </c>
      <c r="I32" s="153" t="s">
        <v>826</v>
      </c>
      <c r="J32" s="174"/>
      <c r="K32" s="174"/>
      <c r="L32" s="174"/>
    </row>
    <row r="33">
      <c r="A33" s="33">
        <v>32.0</v>
      </c>
      <c r="B33" s="34" t="s">
        <v>229</v>
      </c>
      <c r="C33" s="47"/>
      <c r="D33" s="36">
        <v>0.002</v>
      </c>
      <c r="E33" s="37" t="s">
        <v>149</v>
      </c>
      <c r="F33" s="19" t="s">
        <v>781</v>
      </c>
      <c r="G33" s="24" t="s">
        <v>123</v>
      </c>
      <c r="H33" s="48"/>
      <c r="I33" s="48"/>
      <c r="J33" s="48"/>
      <c r="K33" s="48"/>
      <c r="L33" s="48"/>
    </row>
    <row r="34">
      <c r="A34" s="33">
        <v>33.0</v>
      </c>
      <c r="B34" s="34" t="s">
        <v>234</v>
      </c>
      <c r="C34" s="47"/>
      <c r="D34" s="19" t="s">
        <v>123</v>
      </c>
      <c r="E34" s="19" t="s">
        <v>123</v>
      </c>
      <c r="F34" s="19" t="s">
        <v>123</v>
      </c>
      <c r="G34" s="14" t="s">
        <v>123</v>
      </c>
      <c r="H34" s="37" t="s">
        <v>827</v>
      </c>
      <c r="I34" s="153" t="s">
        <v>828</v>
      </c>
      <c r="J34" s="174"/>
      <c r="K34" s="174"/>
      <c r="L34" s="174"/>
    </row>
    <row r="35">
      <c r="A35" s="33">
        <v>34.0</v>
      </c>
      <c r="B35" s="34" t="s">
        <v>239</v>
      </c>
      <c r="C35" s="89" t="s">
        <v>240</v>
      </c>
      <c r="D35" s="36">
        <v>0.001992</v>
      </c>
      <c r="E35" s="37" t="s">
        <v>149</v>
      </c>
      <c r="F35" s="19" t="s">
        <v>781</v>
      </c>
      <c r="G35" s="45">
        <v>0.004028</v>
      </c>
      <c r="H35" s="37" t="s">
        <v>829</v>
      </c>
      <c r="I35" s="153" t="s">
        <v>780</v>
      </c>
      <c r="J35" s="48"/>
      <c r="K35" s="48"/>
      <c r="L35" s="48"/>
    </row>
    <row r="36">
      <c r="A36" s="33">
        <v>35.0</v>
      </c>
      <c r="B36" s="34" t="s">
        <v>239</v>
      </c>
      <c r="C36" s="89" t="s">
        <v>240</v>
      </c>
      <c r="D36" s="36">
        <v>0.001992</v>
      </c>
      <c r="E36" s="37" t="s">
        <v>149</v>
      </c>
      <c r="F36" s="19" t="s">
        <v>781</v>
      </c>
      <c r="G36" s="45">
        <v>0.004028</v>
      </c>
      <c r="H36" s="37" t="s">
        <v>829</v>
      </c>
      <c r="I36" s="153" t="s">
        <v>780</v>
      </c>
      <c r="J36" s="48"/>
      <c r="K36" s="48"/>
      <c r="L36" s="48"/>
    </row>
    <row r="37">
      <c r="A37" s="33">
        <v>36.0</v>
      </c>
      <c r="B37" s="34" t="s">
        <v>243</v>
      </c>
      <c r="C37" s="47"/>
      <c r="D37" s="36">
        <v>0.5</v>
      </c>
      <c r="E37" s="37" t="s">
        <v>133</v>
      </c>
      <c r="F37" s="19" t="s">
        <v>766</v>
      </c>
      <c r="G37" s="24" t="s">
        <v>123</v>
      </c>
      <c r="H37" s="37" t="s">
        <v>830</v>
      </c>
      <c r="I37" s="153" t="s">
        <v>831</v>
      </c>
      <c r="J37" s="153" t="s">
        <v>832</v>
      </c>
      <c r="K37" s="153" t="s">
        <v>831</v>
      </c>
      <c r="L37" s="37"/>
    </row>
    <row r="38">
      <c r="A38" s="33">
        <v>37.0</v>
      </c>
      <c r="B38" s="34" t="s">
        <v>247</v>
      </c>
      <c r="C38" s="60"/>
      <c r="D38" s="36">
        <v>0.007218</v>
      </c>
      <c r="E38" s="37" t="s">
        <v>149</v>
      </c>
      <c r="F38" s="19" t="s">
        <v>781</v>
      </c>
      <c r="G38" s="45">
        <v>0.007615</v>
      </c>
      <c r="H38" s="37" t="s">
        <v>833</v>
      </c>
      <c r="I38" s="153" t="s">
        <v>780</v>
      </c>
      <c r="J38" s="48"/>
      <c r="K38" s="48"/>
      <c r="L38" s="48"/>
    </row>
    <row r="39">
      <c r="A39" s="33">
        <v>38.0</v>
      </c>
      <c r="B39" s="34" t="s">
        <v>250</v>
      </c>
      <c r="C39" s="35" t="s">
        <v>251</v>
      </c>
      <c r="D39" s="36">
        <v>0.115</v>
      </c>
      <c r="E39" s="37" t="s">
        <v>129</v>
      </c>
      <c r="F39" s="19" t="s">
        <v>761</v>
      </c>
      <c r="G39" s="24" t="s">
        <v>123</v>
      </c>
      <c r="H39" s="37" t="s">
        <v>834</v>
      </c>
      <c r="I39" s="153" t="s">
        <v>835</v>
      </c>
      <c r="J39" s="37"/>
      <c r="K39" s="37"/>
      <c r="L39" s="37"/>
    </row>
    <row r="40">
      <c r="A40" s="33">
        <v>39.0</v>
      </c>
      <c r="B40" s="34" t="s">
        <v>256</v>
      </c>
      <c r="C40" s="35" t="s">
        <v>257</v>
      </c>
      <c r="D40" s="36">
        <v>0.5</v>
      </c>
      <c r="E40" s="37" t="s">
        <v>133</v>
      </c>
      <c r="F40" s="19" t="s">
        <v>766</v>
      </c>
      <c r="G40" s="24" t="s">
        <v>123</v>
      </c>
      <c r="H40" s="37" t="s">
        <v>836</v>
      </c>
      <c r="I40" s="153" t="s">
        <v>835</v>
      </c>
      <c r="J40" s="37"/>
      <c r="K40" s="37"/>
      <c r="L40" s="37"/>
    </row>
    <row r="41">
      <c r="A41" s="33">
        <v>40.0</v>
      </c>
      <c r="B41" s="34" t="s">
        <v>259</v>
      </c>
      <c r="C41" s="93"/>
      <c r="D41" s="36">
        <f>757/2127</f>
        <v>0.3559003291</v>
      </c>
      <c r="E41" s="37" t="s">
        <v>129</v>
      </c>
      <c r="F41" s="19" t="s">
        <v>761</v>
      </c>
      <c r="G41" s="38">
        <v>0.18</v>
      </c>
      <c r="H41" s="37" t="s">
        <v>837</v>
      </c>
      <c r="I41" s="153" t="s">
        <v>838</v>
      </c>
      <c r="J41" s="153" t="s">
        <v>839</v>
      </c>
      <c r="K41" s="153" t="s">
        <v>840</v>
      </c>
      <c r="L41" s="153" t="s">
        <v>841</v>
      </c>
    </row>
    <row r="42">
      <c r="A42" s="33">
        <v>41.0</v>
      </c>
      <c r="B42" s="34" t="s">
        <v>264</v>
      </c>
      <c r="C42" s="65"/>
      <c r="D42" s="36">
        <v>0.2</v>
      </c>
      <c r="E42" s="37" t="s">
        <v>129</v>
      </c>
      <c r="F42" s="19" t="s">
        <v>761</v>
      </c>
      <c r="G42" s="45">
        <f>360/29309</f>
        <v>0.01228291651</v>
      </c>
      <c r="H42" s="37" t="s">
        <v>842</v>
      </c>
      <c r="I42" s="153" t="s">
        <v>843</v>
      </c>
      <c r="J42" s="153" t="s">
        <v>844</v>
      </c>
      <c r="K42" s="174"/>
      <c r="L42" s="174"/>
    </row>
    <row r="43">
      <c r="A43" s="33">
        <v>42.0</v>
      </c>
      <c r="B43" s="34" t="s">
        <v>267</v>
      </c>
      <c r="C43" s="65"/>
      <c r="D43" s="66">
        <f>1/10000</f>
        <v>0.0001</v>
      </c>
      <c r="E43" s="19" t="s">
        <v>143</v>
      </c>
      <c r="F43" s="19" t="s">
        <v>774</v>
      </c>
      <c r="G43" s="14" t="s">
        <v>123</v>
      </c>
      <c r="H43" s="37" t="s">
        <v>845</v>
      </c>
      <c r="I43" s="153" t="s">
        <v>846</v>
      </c>
      <c r="J43" s="174"/>
      <c r="K43" s="174"/>
      <c r="L43" s="174"/>
    </row>
    <row r="44">
      <c r="A44" s="33">
        <v>43.0</v>
      </c>
      <c r="B44" s="34" t="s">
        <v>269</v>
      </c>
      <c r="C44" s="65"/>
      <c r="D44" s="66">
        <v>8.0E-4</v>
      </c>
      <c r="E44" s="37" t="s">
        <v>149</v>
      </c>
      <c r="F44" s="19" t="s">
        <v>781</v>
      </c>
      <c r="G44" s="95">
        <f>0.01/10000</f>
        <v>0.000001</v>
      </c>
      <c r="H44" s="37" t="s">
        <v>847</v>
      </c>
      <c r="I44" s="153" t="s">
        <v>764</v>
      </c>
      <c r="J44" s="153" t="s">
        <v>848</v>
      </c>
      <c r="K44" s="48"/>
      <c r="L44" s="48"/>
    </row>
    <row r="45">
      <c r="A45" s="33">
        <v>44.0</v>
      </c>
      <c r="B45" s="34" t="s">
        <v>271</v>
      </c>
      <c r="C45" s="97" t="s">
        <v>272</v>
      </c>
      <c r="D45" s="36">
        <v>0.15</v>
      </c>
      <c r="E45" s="37" t="s">
        <v>129</v>
      </c>
      <c r="F45" s="19" t="s">
        <v>761</v>
      </c>
      <c r="G45" s="24" t="s">
        <v>123</v>
      </c>
      <c r="H45" s="174"/>
      <c r="I45" s="153" t="s">
        <v>576</v>
      </c>
      <c r="J45" s="37"/>
      <c r="K45" s="37"/>
      <c r="L45" s="37"/>
    </row>
    <row r="46">
      <c r="A46" s="33">
        <v>45.0</v>
      </c>
      <c r="B46" s="34" t="s">
        <v>275</v>
      </c>
      <c r="C46" s="35" t="s">
        <v>276</v>
      </c>
      <c r="D46" s="36">
        <v>0.6</v>
      </c>
      <c r="E46" s="37" t="s">
        <v>133</v>
      </c>
      <c r="F46" s="19" t="s">
        <v>766</v>
      </c>
      <c r="G46" s="24" t="s">
        <v>123</v>
      </c>
      <c r="H46" s="174"/>
      <c r="I46" s="153" t="s">
        <v>576</v>
      </c>
      <c r="J46" s="37"/>
      <c r="K46" s="37"/>
      <c r="L46" s="37"/>
    </row>
    <row r="47">
      <c r="A47" s="33">
        <v>46.0</v>
      </c>
      <c r="B47" s="34" t="s">
        <v>275</v>
      </c>
      <c r="C47" s="35" t="s">
        <v>277</v>
      </c>
      <c r="D47" s="36">
        <v>1.0</v>
      </c>
      <c r="E47" s="24" t="s">
        <v>278</v>
      </c>
      <c r="F47" s="186">
        <v>1.0</v>
      </c>
      <c r="G47" s="24" t="s">
        <v>123</v>
      </c>
      <c r="H47" s="174"/>
      <c r="I47" s="153" t="s">
        <v>576</v>
      </c>
      <c r="J47" s="37"/>
      <c r="K47" s="37"/>
      <c r="L47" s="37"/>
    </row>
    <row r="48">
      <c r="A48" s="33">
        <v>47.0</v>
      </c>
      <c r="B48" s="64" t="s">
        <v>280</v>
      </c>
      <c r="C48" s="35" t="s">
        <v>281</v>
      </c>
      <c r="D48" s="36">
        <v>0.05</v>
      </c>
      <c r="E48" s="37" t="s">
        <v>129</v>
      </c>
      <c r="F48" s="19" t="s">
        <v>761</v>
      </c>
      <c r="G48" s="45">
        <v>0.05</v>
      </c>
      <c r="H48" s="37" t="s">
        <v>849</v>
      </c>
      <c r="I48" s="153" t="s">
        <v>850</v>
      </c>
      <c r="J48" s="153" t="s">
        <v>764</v>
      </c>
      <c r="K48" s="153" t="s">
        <v>851</v>
      </c>
      <c r="L48" s="37"/>
    </row>
    <row r="49">
      <c r="A49" s="33">
        <v>48.0</v>
      </c>
      <c r="B49" s="34" t="s">
        <v>283</v>
      </c>
      <c r="C49" s="69" t="s">
        <v>284</v>
      </c>
      <c r="D49" s="16">
        <f>average(0.15,0.3)</f>
        <v>0.225</v>
      </c>
      <c r="E49" s="37" t="s">
        <v>129</v>
      </c>
      <c r="F49" s="19" t="s">
        <v>761</v>
      </c>
      <c r="G49" s="45">
        <f>average(0.02,0.05)</f>
        <v>0.035</v>
      </c>
      <c r="H49" s="19" t="s">
        <v>852</v>
      </c>
      <c r="I49" s="184" t="s">
        <v>853</v>
      </c>
      <c r="J49" s="153" t="s">
        <v>764</v>
      </c>
      <c r="K49" s="174"/>
      <c r="L49" s="174"/>
    </row>
    <row r="50">
      <c r="A50" s="33">
        <v>49.0</v>
      </c>
      <c r="B50" s="34" t="s">
        <v>288</v>
      </c>
      <c r="C50" s="69" t="s">
        <v>199</v>
      </c>
      <c r="D50" s="36">
        <v>0.01</v>
      </c>
      <c r="E50" s="19" t="s">
        <v>124</v>
      </c>
      <c r="F50" s="19" t="s">
        <v>770</v>
      </c>
      <c r="G50" s="14" t="s">
        <v>123</v>
      </c>
      <c r="H50" s="174"/>
      <c r="I50" s="174"/>
      <c r="J50" s="174"/>
      <c r="K50" s="174"/>
      <c r="L50" s="174"/>
    </row>
    <row r="51">
      <c r="A51" s="33">
        <v>50.0</v>
      </c>
      <c r="B51" s="34" t="s">
        <v>293</v>
      </c>
      <c r="C51" s="69" t="s">
        <v>203</v>
      </c>
      <c r="D51" s="36">
        <v>1.0</v>
      </c>
      <c r="E51" s="24" t="s">
        <v>278</v>
      </c>
      <c r="F51" s="186">
        <v>1.0</v>
      </c>
      <c r="G51" s="45">
        <v>1.0</v>
      </c>
      <c r="H51" s="174"/>
      <c r="I51" s="174"/>
      <c r="J51" s="174"/>
      <c r="K51" s="174"/>
      <c r="L51" s="174"/>
    </row>
    <row r="52">
      <c r="A52" s="33">
        <v>51.0</v>
      </c>
      <c r="B52" s="34" t="s">
        <v>294</v>
      </c>
      <c r="C52" s="47"/>
      <c r="D52" s="66">
        <v>0.0065</v>
      </c>
      <c r="E52" s="19" t="s">
        <v>149</v>
      </c>
      <c r="F52" s="19" t="s">
        <v>781</v>
      </c>
      <c r="G52" s="67">
        <f>33/100000</f>
        <v>0.00033</v>
      </c>
      <c r="H52" s="37" t="s">
        <v>854</v>
      </c>
      <c r="I52" s="153" t="s">
        <v>764</v>
      </c>
      <c r="J52" s="153" t="s">
        <v>855</v>
      </c>
      <c r="K52" s="37"/>
      <c r="L52" s="37"/>
    </row>
    <row r="53">
      <c r="A53" s="33">
        <v>52.0</v>
      </c>
      <c r="B53" s="34" t="s">
        <v>298</v>
      </c>
      <c r="C53" s="44"/>
      <c r="D53" s="36">
        <v>0.006</v>
      </c>
      <c r="E53" s="19" t="s">
        <v>149</v>
      </c>
      <c r="F53" s="19" t="s">
        <v>781</v>
      </c>
      <c r="G53" s="14" t="s">
        <v>123</v>
      </c>
      <c r="H53" s="37" t="s">
        <v>856</v>
      </c>
      <c r="I53" s="153" t="s">
        <v>764</v>
      </c>
      <c r="J53" s="153" t="s">
        <v>857</v>
      </c>
      <c r="K53" s="174"/>
      <c r="L53" s="174"/>
    </row>
    <row r="54">
      <c r="A54" s="33">
        <v>53.0</v>
      </c>
      <c r="B54" s="34" t="s">
        <v>300</v>
      </c>
      <c r="C54" s="60"/>
      <c r="D54" s="36">
        <v>0.096</v>
      </c>
      <c r="E54" s="37" t="s">
        <v>129</v>
      </c>
      <c r="F54" s="19" t="s">
        <v>761</v>
      </c>
      <c r="G54" s="45">
        <v>0.01</v>
      </c>
      <c r="H54" s="37" t="s">
        <v>858</v>
      </c>
      <c r="I54" s="153" t="s">
        <v>859</v>
      </c>
      <c r="J54" s="153" t="s">
        <v>860</v>
      </c>
      <c r="K54" s="48"/>
      <c r="L54" s="48"/>
    </row>
    <row r="55">
      <c r="A55" s="33">
        <v>54.0</v>
      </c>
      <c r="B55" s="34" t="s">
        <v>303</v>
      </c>
      <c r="C55" s="89" t="s">
        <v>304</v>
      </c>
      <c r="D55" s="36">
        <v>0.2</v>
      </c>
      <c r="E55" s="37" t="s">
        <v>129</v>
      </c>
      <c r="F55" s="19" t="s">
        <v>761</v>
      </c>
      <c r="G55" s="24" t="s">
        <v>123</v>
      </c>
      <c r="H55" s="37" t="s">
        <v>861</v>
      </c>
      <c r="I55" s="153" t="s">
        <v>862</v>
      </c>
      <c r="J55" s="153" t="s">
        <v>863</v>
      </c>
      <c r="K55" s="153" t="s">
        <v>864</v>
      </c>
      <c r="L55" s="48"/>
    </row>
    <row r="56">
      <c r="A56" s="33">
        <v>55.0</v>
      </c>
      <c r="B56" s="34" t="s">
        <v>307</v>
      </c>
      <c r="C56" s="47"/>
      <c r="D56" s="66">
        <v>1.9E-4</v>
      </c>
      <c r="E56" s="19" t="s">
        <v>143</v>
      </c>
      <c r="F56" s="19" t="s">
        <v>774</v>
      </c>
      <c r="G56" s="56">
        <v>3.3E-5</v>
      </c>
      <c r="H56" s="37" t="s">
        <v>865</v>
      </c>
      <c r="I56" s="153" t="s">
        <v>780</v>
      </c>
      <c r="J56" s="174"/>
      <c r="K56" s="174"/>
      <c r="L56" s="174"/>
    </row>
    <row r="57">
      <c r="A57" s="33">
        <v>56.0</v>
      </c>
      <c r="B57" s="34" t="s">
        <v>311</v>
      </c>
      <c r="C57" s="44"/>
      <c r="D57" s="36">
        <v>0.01</v>
      </c>
      <c r="E57" s="19" t="s">
        <v>124</v>
      </c>
      <c r="F57" s="19" t="s">
        <v>770</v>
      </c>
      <c r="G57" s="14" t="s">
        <v>123</v>
      </c>
      <c r="H57" s="37" t="s">
        <v>866</v>
      </c>
      <c r="I57" s="153" t="s">
        <v>867</v>
      </c>
      <c r="J57" s="153" t="s">
        <v>868</v>
      </c>
      <c r="K57" s="153" t="s">
        <v>764</v>
      </c>
      <c r="L57" s="37"/>
    </row>
    <row r="58">
      <c r="A58" s="33">
        <v>57.0</v>
      </c>
      <c r="B58" s="34" t="s">
        <v>314</v>
      </c>
      <c r="C58" s="35" t="s">
        <v>315</v>
      </c>
      <c r="D58" s="36">
        <v>0.06</v>
      </c>
      <c r="E58" s="37" t="s">
        <v>129</v>
      </c>
      <c r="F58" s="19" t="s">
        <v>761</v>
      </c>
      <c r="G58" s="24" t="s">
        <v>123</v>
      </c>
      <c r="H58" s="37" t="s">
        <v>869</v>
      </c>
      <c r="I58" s="153" t="s">
        <v>870</v>
      </c>
      <c r="J58" s="37"/>
      <c r="K58" s="37"/>
      <c r="L58" s="37"/>
    </row>
    <row r="59">
      <c r="A59" s="33">
        <v>58.0</v>
      </c>
      <c r="B59" s="34" t="s">
        <v>314</v>
      </c>
      <c r="C59" s="35" t="s">
        <v>203</v>
      </c>
      <c r="D59" s="36">
        <v>1.0</v>
      </c>
      <c r="E59" s="24" t="s">
        <v>278</v>
      </c>
      <c r="F59" s="186">
        <v>1.0</v>
      </c>
      <c r="G59" s="24" t="s">
        <v>123</v>
      </c>
      <c r="H59" s="37" t="s">
        <v>871</v>
      </c>
      <c r="I59" s="153" t="s">
        <v>872</v>
      </c>
      <c r="J59" s="174"/>
      <c r="K59" s="174"/>
      <c r="L59" s="174"/>
    </row>
    <row r="60">
      <c r="A60" s="33">
        <v>59.0</v>
      </c>
      <c r="B60" s="34" t="s">
        <v>319</v>
      </c>
      <c r="C60" s="47"/>
      <c r="D60" s="36">
        <v>0.3</v>
      </c>
      <c r="E60" s="37" t="s">
        <v>129</v>
      </c>
      <c r="F60" s="19" t="s">
        <v>761</v>
      </c>
      <c r="G60" s="38">
        <v>0.45</v>
      </c>
      <c r="H60" s="37" t="s">
        <v>873</v>
      </c>
      <c r="I60" s="153" t="s">
        <v>874</v>
      </c>
      <c r="J60" s="153" t="s">
        <v>875</v>
      </c>
      <c r="K60" s="174"/>
      <c r="L60" s="174"/>
    </row>
    <row r="61">
      <c r="A61" s="33">
        <v>60.0</v>
      </c>
      <c r="B61" s="34" t="s">
        <v>322</v>
      </c>
      <c r="C61" s="69" t="s">
        <v>203</v>
      </c>
      <c r="D61" s="36">
        <v>0.33</v>
      </c>
      <c r="E61" s="37" t="s">
        <v>129</v>
      </c>
      <c r="F61" s="19" t="s">
        <v>761</v>
      </c>
      <c r="G61" s="24" t="s">
        <v>123</v>
      </c>
      <c r="H61" s="37" t="s">
        <v>876</v>
      </c>
      <c r="I61" s="153" t="s">
        <v>877</v>
      </c>
      <c r="J61" s="174"/>
      <c r="K61" s="174"/>
      <c r="L61" s="174"/>
    </row>
    <row r="62">
      <c r="A62" s="33">
        <v>61.0</v>
      </c>
      <c r="B62" s="34" t="s">
        <v>322</v>
      </c>
      <c r="C62" s="69" t="s">
        <v>216</v>
      </c>
      <c r="D62" s="54">
        <v>7.8E-5</v>
      </c>
      <c r="E62" s="19" t="s">
        <v>143</v>
      </c>
      <c r="F62" s="19" t="s">
        <v>774</v>
      </c>
      <c r="G62" s="45">
        <v>0.093185</v>
      </c>
      <c r="H62" s="37" t="s">
        <v>878</v>
      </c>
      <c r="I62" s="153" t="s">
        <v>879</v>
      </c>
      <c r="J62" s="174"/>
      <c r="K62" s="174"/>
      <c r="L62" s="174"/>
    </row>
    <row r="63">
      <c r="A63" s="33">
        <v>62.0</v>
      </c>
      <c r="B63" s="34" t="s">
        <v>324</v>
      </c>
      <c r="C63" s="44"/>
      <c r="D63" s="99">
        <v>0.141</v>
      </c>
      <c r="E63" s="37" t="s">
        <v>129</v>
      </c>
      <c r="F63" s="19" t="s">
        <v>761</v>
      </c>
      <c r="G63" s="45">
        <v>0.056</v>
      </c>
      <c r="H63" s="37" t="s">
        <v>880</v>
      </c>
      <c r="I63" s="153" t="s">
        <v>780</v>
      </c>
      <c r="J63" s="174"/>
      <c r="K63" s="174"/>
      <c r="L63" s="174"/>
    </row>
    <row r="64">
      <c r="A64" s="33">
        <v>63.0</v>
      </c>
      <c r="B64" s="34" t="s">
        <v>326</v>
      </c>
      <c r="C64" s="69" t="s">
        <v>203</v>
      </c>
      <c r="D64" s="36">
        <v>0.6</v>
      </c>
      <c r="E64" s="37" t="s">
        <v>133</v>
      </c>
      <c r="F64" s="19" t="s">
        <v>766</v>
      </c>
      <c r="G64" s="24" t="s">
        <v>123</v>
      </c>
      <c r="H64" s="174"/>
      <c r="I64" s="174"/>
      <c r="J64" s="174"/>
      <c r="K64" s="174"/>
      <c r="L64" s="174"/>
    </row>
    <row r="65">
      <c r="A65" s="33">
        <v>64.0</v>
      </c>
      <c r="B65" s="34" t="s">
        <v>327</v>
      </c>
      <c r="C65" s="69" t="s">
        <v>199</v>
      </c>
      <c r="D65" s="36">
        <v>0.010341</v>
      </c>
      <c r="E65" s="19" t="s">
        <v>124</v>
      </c>
      <c r="F65" s="19" t="s">
        <v>770</v>
      </c>
      <c r="G65" s="61">
        <v>0.011327</v>
      </c>
      <c r="H65" s="37" t="s">
        <v>881</v>
      </c>
      <c r="I65" s="153" t="s">
        <v>882</v>
      </c>
      <c r="J65" s="153" t="s">
        <v>764</v>
      </c>
      <c r="K65" s="37"/>
      <c r="L65" s="37"/>
    </row>
    <row r="66">
      <c r="A66" s="33">
        <v>65.0</v>
      </c>
      <c r="B66" s="34" t="s">
        <v>327</v>
      </c>
      <c r="C66" s="69" t="s">
        <v>203</v>
      </c>
      <c r="D66" s="36">
        <v>0.2</v>
      </c>
      <c r="E66" s="37" t="s">
        <v>129</v>
      </c>
      <c r="F66" s="19" t="s">
        <v>761</v>
      </c>
      <c r="G66" s="24" t="s">
        <v>123</v>
      </c>
      <c r="H66" s="37" t="s">
        <v>881</v>
      </c>
      <c r="I66" s="153" t="s">
        <v>882</v>
      </c>
      <c r="J66" s="37"/>
      <c r="K66" s="37"/>
      <c r="L66" s="37"/>
    </row>
    <row r="67">
      <c r="A67" s="33">
        <v>66.0</v>
      </c>
      <c r="B67" s="34" t="s">
        <v>331</v>
      </c>
      <c r="C67" s="47"/>
      <c r="D67" s="36">
        <v>1.0</v>
      </c>
      <c r="E67" s="14" t="s">
        <v>278</v>
      </c>
      <c r="F67" s="186">
        <v>1.0</v>
      </c>
      <c r="G67" s="14" t="s">
        <v>123</v>
      </c>
      <c r="H67" s="37" t="s">
        <v>883</v>
      </c>
      <c r="I67" s="153" t="s">
        <v>884</v>
      </c>
      <c r="J67" s="37"/>
      <c r="K67" s="37"/>
      <c r="L67" s="37"/>
    </row>
    <row r="68">
      <c r="A68" s="33">
        <v>67.0</v>
      </c>
      <c r="B68" s="34" t="s">
        <v>334</v>
      </c>
      <c r="C68" s="44"/>
      <c r="D68" s="36">
        <f>119/2469</f>
        <v>0.04819765087</v>
      </c>
      <c r="E68" s="19" t="s">
        <v>124</v>
      </c>
      <c r="F68" s="19" t="s">
        <v>770</v>
      </c>
      <c r="G68" s="14" t="s">
        <v>123</v>
      </c>
      <c r="H68" s="37" t="s">
        <v>885</v>
      </c>
      <c r="I68" s="153" t="s">
        <v>886</v>
      </c>
      <c r="J68" s="174"/>
      <c r="K68" s="174"/>
      <c r="L68" s="174"/>
    </row>
    <row r="69">
      <c r="A69" s="33">
        <v>68.0</v>
      </c>
      <c r="B69" s="34" t="s">
        <v>335</v>
      </c>
      <c r="C69" s="47"/>
      <c r="D69" s="36">
        <v>0.006</v>
      </c>
      <c r="E69" s="37" t="s">
        <v>149</v>
      </c>
      <c r="F69" s="19" t="s">
        <v>781</v>
      </c>
      <c r="G69" s="45">
        <v>0.006</v>
      </c>
      <c r="H69" s="37" t="s">
        <v>887</v>
      </c>
      <c r="I69" s="153" t="s">
        <v>780</v>
      </c>
      <c r="J69" s="153" t="s">
        <v>764</v>
      </c>
      <c r="K69" s="37"/>
      <c r="L69" s="37"/>
    </row>
    <row r="70">
      <c r="A70" s="33">
        <v>69.0</v>
      </c>
      <c r="B70" s="34" t="s">
        <v>341</v>
      </c>
      <c r="C70" s="102"/>
      <c r="D70" s="36">
        <v>0.055093</v>
      </c>
      <c r="E70" s="37" t="s">
        <v>129</v>
      </c>
      <c r="F70" s="19" t="s">
        <v>761</v>
      </c>
      <c r="G70" s="187">
        <v>0.047179</v>
      </c>
      <c r="H70" s="37" t="s">
        <v>888</v>
      </c>
      <c r="I70" s="153" t="s">
        <v>780</v>
      </c>
      <c r="J70" s="153" t="s">
        <v>889</v>
      </c>
      <c r="K70" s="37"/>
      <c r="L70" s="37"/>
    </row>
    <row r="71">
      <c r="A71" s="33">
        <v>70.0</v>
      </c>
      <c r="B71" s="64" t="s">
        <v>345</v>
      </c>
      <c r="C71" s="47"/>
      <c r="D71" s="105">
        <v>3.0E-6</v>
      </c>
      <c r="E71" s="37" t="s">
        <v>143</v>
      </c>
      <c r="F71" s="19" t="s">
        <v>774</v>
      </c>
      <c r="G71" s="95">
        <v>2.0E-6</v>
      </c>
      <c r="H71" s="37" t="s">
        <v>890</v>
      </c>
      <c r="I71" s="153" t="s">
        <v>891</v>
      </c>
      <c r="J71" s="153" t="s">
        <v>892</v>
      </c>
      <c r="K71" s="154"/>
      <c r="L71" s="154"/>
    </row>
    <row r="72">
      <c r="A72" s="33">
        <v>71.0</v>
      </c>
      <c r="B72" s="64" t="s">
        <v>347</v>
      </c>
      <c r="C72" s="47"/>
      <c r="D72" s="105">
        <v>1.7E-5</v>
      </c>
      <c r="E72" s="37" t="s">
        <v>143</v>
      </c>
      <c r="F72" s="19" t="s">
        <v>774</v>
      </c>
      <c r="G72" s="95">
        <v>8.0E-6</v>
      </c>
      <c r="H72" s="37" t="s">
        <v>893</v>
      </c>
      <c r="I72" s="153" t="s">
        <v>790</v>
      </c>
      <c r="J72" s="154"/>
      <c r="K72" s="154"/>
      <c r="L72" s="154"/>
    </row>
    <row r="73">
      <c r="A73" s="33">
        <v>72.0</v>
      </c>
      <c r="B73" s="64" t="s">
        <v>353</v>
      </c>
      <c r="C73" s="47"/>
      <c r="D73" s="105">
        <v>1.8E-5</v>
      </c>
      <c r="E73" s="37" t="s">
        <v>143</v>
      </c>
      <c r="F73" s="19" t="s">
        <v>774</v>
      </c>
      <c r="G73" s="85">
        <v>1.0E-5</v>
      </c>
      <c r="H73" s="37" t="s">
        <v>893</v>
      </c>
      <c r="I73" s="153" t="s">
        <v>790</v>
      </c>
      <c r="J73" s="154"/>
      <c r="K73" s="154"/>
      <c r="L73" s="154"/>
    </row>
    <row r="74">
      <c r="A74" s="33">
        <v>73.0</v>
      </c>
      <c r="B74" s="34" t="s">
        <v>198</v>
      </c>
      <c r="C74" s="35" t="s">
        <v>216</v>
      </c>
      <c r="D74" s="36">
        <v>0.531639</v>
      </c>
      <c r="E74" s="37" t="s">
        <v>133</v>
      </c>
      <c r="F74" s="19" t="s">
        <v>766</v>
      </c>
      <c r="G74" s="45">
        <v>0.843063</v>
      </c>
      <c r="H74" s="174"/>
      <c r="I74" s="174"/>
      <c r="J74" s="174"/>
      <c r="K74" s="174"/>
      <c r="L74" s="174"/>
    </row>
    <row r="75">
      <c r="A75" s="33">
        <v>74.0</v>
      </c>
      <c r="B75" s="34" t="s">
        <v>221</v>
      </c>
      <c r="C75" s="35" t="s">
        <v>358</v>
      </c>
      <c r="D75" s="36">
        <v>0.119069</v>
      </c>
      <c r="E75" s="37" t="s">
        <v>129</v>
      </c>
      <c r="F75" s="19" t="s">
        <v>761</v>
      </c>
      <c r="G75" s="45">
        <v>0.102852</v>
      </c>
      <c r="H75" s="37" t="s">
        <v>894</v>
      </c>
      <c r="I75" s="153" t="s">
        <v>823</v>
      </c>
      <c r="J75" s="153" t="s">
        <v>892</v>
      </c>
      <c r="K75" s="174"/>
      <c r="L75" s="174"/>
    </row>
    <row r="76">
      <c r="A76" s="33">
        <v>75.0</v>
      </c>
      <c r="B76" s="34" t="s">
        <v>250</v>
      </c>
      <c r="C76" s="35" t="s">
        <v>359</v>
      </c>
      <c r="D76" s="36">
        <v>0.375972</v>
      </c>
      <c r="E76" s="37" t="s">
        <v>129</v>
      </c>
      <c r="F76" s="19" t="s">
        <v>761</v>
      </c>
      <c r="G76" s="45">
        <v>0.171058</v>
      </c>
      <c r="H76" s="37"/>
      <c r="I76" s="37"/>
      <c r="J76" s="37"/>
      <c r="K76" s="37"/>
      <c r="L76" s="37"/>
    </row>
    <row r="77">
      <c r="A77" s="33">
        <v>76.0</v>
      </c>
      <c r="B77" s="34" t="s">
        <v>360</v>
      </c>
      <c r="C77" s="35" t="s">
        <v>216</v>
      </c>
      <c r="D77" s="36">
        <v>0.48257</v>
      </c>
      <c r="E77" s="37" t="s">
        <v>129</v>
      </c>
      <c r="F77" s="19" t="s">
        <v>761</v>
      </c>
      <c r="G77" s="45">
        <v>0.392497</v>
      </c>
      <c r="H77" s="37"/>
      <c r="I77" s="37"/>
      <c r="J77" s="174"/>
      <c r="K77" s="174"/>
      <c r="L77" s="174"/>
    </row>
    <row r="78">
      <c r="A78" s="33">
        <v>77.0</v>
      </c>
      <c r="B78" s="34" t="s">
        <v>126</v>
      </c>
      <c r="C78" s="35" t="s">
        <v>361</v>
      </c>
      <c r="D78" s="36">
        <v>0.01</v>
      </c>
      <c r="E78" s="37" t="s">
        <v>124</v>
      </c>
      <c r="F78" s="19" t="s">
        <v>770</v>
      </c>
      <c r="G78" s="24" t="s">
        <v>123</v>
      </c>
      <c r="H78" s="37" t="s">
        <v>895</v>
      </c>
      <c r="I78" s="153" t="s">
        <v>896</v>
      </c>
      <c r="J78" s="37"/>
      <c r="K78" s="37"/>
      <c r="L78" s="37"/>
    </row>
    <row r="79">
      <c r="A79" s="1">
        <v>78.0</v>
      </c>
      <c r="B79" s="34" t="s">
        <v>362</v>
      </c>
      <c r="C79" s="89" t="s">
        <v>199</v>
      </c>
      <c r="D79" s="36">
        <v>0.01</v>
      </c>
      <c r="E79" s="19" t="s">
        <v>124</v>
      </c>
      <c r="F79" s="19" t="s">
        <v>770</v>
      </c>
      <c r="G79" s="14" t="s">
        <v>123</v>
      </c>
      <c r="H79" s="37" t="s">
        <v>897</v>
      </c>
      <c r="I79" s="153" t="s">
        <v>864</v>
      </c>
      <c r="J79" s="37"/>
      <c r="K79" s="48"/>
      <c r="L79" s="48"/>
    </row>
    <row r="80">
      <c r="B80" s="183"/>
      <c r="D80" s="146"/>
      <c r="E80" s="146"/>
      <c r="F80" s="146"/>
      <c r="G80" s="146"/>
      <c r="H80" s="146"/>
      <c r="I80" s="146"/>
      <c r="J80" s="146"/>
      <c r="K80" s="146"/>
      <c r="L80" s="146"/>
    </row>
    <row r="81">
      <c r="B81" s="183"/>
      <c r="D81" s="146"/>
      <c r="E81" s="146"/>
      <c r="F81" s="146"/>
      <c r="G81" s="146"/>
      <c r="H81" s="146"/>
      <c r="I81" s="146"/>
      <c r="J81" s="146"/>
      <c r="K81" s="146"/>
      <c r="L81" s="146"/>
    </row>
    <row r="82">
      <c r="B82" s="183"/>
      <c r="D82" s="146"/>
      <c r="E82" s="146"/>
      <c r="F82" s="146"/>
      <c r="G82" s="146"/>
      <c r="H82" s="146"/>
      <c r="I82" s="146"/>
      <c r="J82" s="146"/>
      <c r="K82" s="146"/>
      <c r="L82" s="146"/>
    </row>
    <row r="83">
      <c r="B83" s="183"/>
      <c r="D83" s="146"/>
      <c r="E83" s="146"/>
      <c r="F83" s="146"/>
      <c r="G83" s="146"/>
      <c r="H83" s="146"/>
      <c r="I83" s="146"/>
      <c r="J83" s="146"/>
      <c r="K83" s="146"/>
      <c r="L83" s="146"/>
    </row>
    <row r="84">
      <c r="B84" s="183"/>
      <c r="D84" s="146"/>
      <c r="E84" s="146"/>
      <c r="F84" s="146"/>
      <c r="G84" s="146"/>
      <c r="H84" s="146"/>
      <c r="I84" s="146"/>
      <c r="J84" s="146"/>
      <c r="K84" s="146"/>
      <c r="L84" s="146"/>
    </row>
    <row r="85">
      <c r="B85" s="183"/>
      <c r="D85" s="146"/>
      <c r="E85" s="146"/>
      <c r="F85" s="146"/>
      <c r="G85" s="146"/>
      <c r="H85" s="146"/>
      <c r="I85" s="146"/>
      <c r="J85" s="146"/>
      <c r="K85" s="146"/>
      <c r="L85" s="146"/>
    </row>
    <row r="86">
      <c r="B86" s="183"/>
      <c r="D86" s="146"/>
      <c r="E86" s="146"/>
      <c r="F86" s="146"/>
      <c r="G86" s="146"/>
      <c r="H86" s="146"/>
      <c r="I86" s="146"/>
      <c r="J86" s="146"/>
      <c r="K86" s="146"/>
      <c r="L86" s="146"/>
    </row>
    <row r="87">
      <c r="B87" s="183"/>
      <c r="D87" s="146"/>
      <c r="E87" s="146"/>
      <c r="F87" s="146"/>
      <c r="G87" s="146"/>
      <c r="H87" s="146"/>
      <c r="I87" s="146"/>
      <c r="J87" s="146"/>
      <c r="K87" s="146"/>
      <c r="L87" s="146"/>
    </row>
    <row r="88">
      <c r="B88" s="183"/>
      <c r="D88" s="146"/>
      <c r="E88" s="146"/>
      <c r="F88" s="146"/>
      <c r="G88" s="146"/>
      <c r="H88" s="146"/>
      <c r="I88" s="146"/>
      <c r="J88" s="146"/>
      <c r="K88" s="146"/>
      <c r="L88" s="146"/>
    </row>
    <row r="89">
      <c r="B89" s="183"/>
      <c r="D89" s="146"/>
      <c r="E89" s="146"/>
      <c r="F89" s="146"/>
      <c r="G89" s="146"/>
      <c r="H89" s="146"/>
      <c r="I89" s="146"/>
      <c r="J89" s="146"/>
      <c r="K89" s="146"/>
      <c r="L89" s="146"/>
    </row>
    <row r="90">
      <c r="B90" s="183"/>
      <c r="D90" s="146"/>
      <c r="E90" s="146"/>
      <c r="F90" s="146"/>
      <c r="G90" s="146"/>
      <c r="H90" s="146"/>
      <c r="I90" s="146"/>
      <c r="J90" s="146"/>
      <c r="K90" s="146"/>
      <c r="L90" s="146"/>
    </row>
    <row r="91">
      <c r="B91" s="183"/>
      <c r="D91" s="146"/>
      <c r="E91" s="146"/>
      <c r="F91" s="146"/>
      <c r="G91" s="146"/>
      <c r="H91" s="146"/>
      <c r="I91" s="146"/>
      <c r="J91" s="146"/>
      <c r="K91" s="146"/>
      <c r="L91" s="146"/>
    </row>
    <row r="92">
      <c r="B92" s="183"/>
      <c r="D92" s="146"/>
      <c r="E92" s="146"/>
      <c r="F92" s="146"/>
      <c r="G92" s="146"/>
      <c r="H92" s="146"/>
      <c r="I92" s="146"/>
      <c r="J92" s="146"/>
      <c r="K92" s="146"/>
      <c r="L92" s="146"/>
    </row>
    <row r="93">
      <c r="B93" s="183"/>
      <c r="D93" s="146"/>
      <c r="E93" s="146"/>
      <c r="F93" s="146"/>
      <c r="G93" s="146"/>
      <c r="H93" s="146"/>
      <c r="I93" s="146"/>
      <c r="J93" s="146"/>
      <c r="K93" s="146"/>
      <c r="L93" s="146"/>
    </row>
    <row r="94">
      <c r="B94" s="183"/>
      <c r="D94" s="146"/>
      <c r="E94" s="146"/>
      <c r="F94" s="146"/>
      <c r="G94" s="146"/>
      <c r="H94" s="146"/>
      <c r="I94" s="146"/>
      <c r="J94" s="146"/>
      <c r="K94" s="146"/>
      <c r="L94" s="146"/>
    </row>
    <row r="95">
      <c r="B95" s="183"/>
      <c r="D95" s="146"/>
      <c r="E95" s="146"/>
      <c r="F95" s="146"/>
      <c r="G95" s="146"/>
      <c r="H95" s="146"/>
      <c r="I95" s="146"/>
      <c r="J95" s="146"/>
      <c r="K95" s="146"/>
      <c r="L95" s="146"/>
    </row>
    <row r="96">
      <c r="B96" s="183"/>
      <c r="D96" s="146"/>
      <c r="E96" s="146"/>
      <c r="F96" s="146"/>
      <c r="G96" s="146"/>
      <c r="H96" s="146"/>
      <c r="I96" s="146"/>
      <c r="J96" s="146"/>
      <c r="K96" s="146"/>
      <c r="L96" s="146"/>
    </row>
    <row r="97">
      <c r="B97" s="183"/>
      <c r="D97" s="146"/>
      <c r="E97" s="146"/>
      <c r="F97" s="146"/>
      <c r="G97" s="146"/>
      <c r="H97" s="146"/>
      <c r="I97" s="146"/>
      <c r="J97" s="146"/>
      <c r="K97" s="146"/>
      <c r="L97" s="146"/>
    </row>
    <row r="98">
      <c r="B98" s="183"/>
      <c r="D98" s="146"/>
      <c r="E98" s="146"/>
      <c r="F98" s="146"/>
      <c r="G98" s="146"/>
      <c r="H98" s="146"/>
      <c r="I98" s="146"/>
      <c r="J98" s="146"/>
      <c r="K98" s="146"/>
      <c r="L98" s="146"/>
    </row>
    <row r="99">
      <c r="B99" s="183"/>
      <c r="D99" s="146"/>
      <c r="E99" s="146"/>
      <c r="F99" s="146"/>
      <c r="G99" s="146"/>
      <c r="H99" s="146"/>
      <c r="I99" s="146"/>
      <c r="J99" s="146"/>
      <c r="K99" s="146"/>
      <c r="L99" s="146"/>
    </row>
    <row r="100">
      <c r="B100" s="183"/>
      <c r="D100" s="146"/>
      <c r="E100" s="146"/>
      <c r="F100" s="146"/>
      <c r="G100" s="146"/>
      <c r="H100" s="146"/>
      <c r="I100" s="146"/>
      <c r="J100" s="146"/>
      <c r="K100" s="146"/>
      <c r="L100" s="146"/>
    </row>
    <row r="101">
      <c r="B101" s="183"/>
      <c r="D101" s="146"/>
      <c r="E101" s="146"/>
      <c r="F101" s="146"/>
      <c r="G101" s="146"/>
      <c r="H101" s="146"/>
      <c r="I101" s="146"/>
      <c r="J101" s="146"/>
      <c r="K101" s="146"/>
      <c r="L101" s="146"/>
    </row>
    <row r="102">
      <c r="B102" s="183"/>
      <c r="D102" s="146"/>
      <c r="E102" s="146"/>
      <c r="F102" s="146"/>
      <c r="G102" s="146"/>
      <c r="H102" s="146"/>
      <c r="I102" s="146"/>
      <c r="J102" s="146"/>
      <c r="K102" s="146"/>
      <c r="L102" s="146"/>
    </row>
    <row r="103">
      <c r="B103" s="183"/>
      <c r="D103" s="146"/>
      <c r="E103" s="146"/>
      <c r="F103" s="146"/>
      <c r="G103" s="146"/>
      <c r="H103" s="146"/>
      <c r="I103" s="146"/>
      <c r="J103" s="146"/>
      <c r="K103" s="146"/>
      <c r="L103" s="146"/>
    </row>
    <row r="104">
      <c r="B104" s="183"/>
      <c r="D104" s="146"/>
      <c r="E104" s="146"/>
      <c r="F104" s="146"/>
      <c r="G104" s="146"/>
      <c r="H104" s="146"/>
      <c r="I104" s="146"/>
      <c r="J104" s="146"/>
      <c r="K104" s="146"/>
      <c r="L104" s="146"/>
    </row>
    <row r="105">
      <c r="B105" s="183"/>
      <c r="D105" s="146"/>
      <c r="E105" s="146"/>
      <c r="F105" s="146"/>
      <c r="G105" s="146"/>
      <c r="H105" s="146"/>
      <c r="I105" s="146"/>
      <c r="J105" s="146"/>
      <c r="K105" s="146"/>
      <c r="L105" s="146"/>
    </row>
    <row r="106">
      <c r="B106" s="183"/>
      <c r="D106" s="146"/>
      <c r="E106" s="146"/>
      <c r="F106" s="146"/>
      <c r="G106" s="146"/>
      <c r="H106" s="146"/>
      <c r="I106" s="146"/>
      <c r="J106" s="146"/>
      <c r="K106" s="146"/>
      <c r="L106" s="146"/>
    </row>
    <row r="107">
      <c r="B107" s="183"/>
      <c r="D107" s="146"/>
      <c r="E107" s="146"/>
      <c r="F107" s="146"/>
      <c r="G107" s="146"/>
      <c r="H107" s="146"/>
      <c r="I107" s="146"/>
      <c r="J107" s="146"/>
      <c r="K107" s="146"/>
      <c r="L107" s="146"/>
    </row>
    <row r="108">
      <c r="B108" s="183"/>
      <c r="D108" s="146"/>
      <c r="E108" s="146"/>
      <c r="F108" s="146"/>
      <c r="G108" s="146"/>
      <c r="H108" s="146"/>
      <c r="I108" s="146"/>
      <c r="J108" s="146"/>
      <c r="K108" s="146"/>
      <c r="L108" s="146"/>
    </row>
    <row r="109">
      <c r="B109" s="183"/>
      <c r="D109" s="146"/>
      <c r="E109" s="146"/>
      <c r="F109" s="146"/>
      <c r="G109" s="146"/>
      <c r="H109" s="146"/>
      <c r="I109" s="146"/>
      <c r="J109" s="146"/>
      <c r="K109" s="146"/>
      <c r="L109" s="146"/>
    </row>
    <row r="110">
      <c r="B110" s="183"/>
      <c r="D110" s="146"/>
      <c r="E110" s="146"/>
      <c r="F110" s="146"/>
      <c r="G110" s="146"/>
      <c r="H110" s="146"/>
      <c r="I110" s="146"/>
      <c r="J110" s="146"/>
      <c r="K110" s="146"/>
      <c r="L110" s="146"/>
    </row>
    <row r="111">
      <c r="B111" s="183"/>
      <c r="D111" s="146"/>
      <c r="E111" s="146"/>
      <c r="F111" s="146"/>
      <c r="G111" s="146"/>
      <c r="H111" s="146"/>
      <c r="I111" s="146"/>
      <c r="J111" s="146"/>
      <c r="K111" s="146"/>
      <c r="L111" s="146"/>
    </row>
    <row r="112">
      <c r="B112" s="183"/>
      <c r="D112" s="146"/>
      <c r="E112" s="146"/>
      <c r="F112" s="146"/>
      <c r="G112" s="146"/>
      <c r="H112" s="146"/>
      <c r="I112" s="146"/>
      <c r="J112" s="146"/>
      <c r="K112" s="146"/>
      <c r="L112" s="146"/>
    </row>
    <row r="113">
      <c r="B113" s="183"/>
      <c r="D113" s="146"/>
      <c r="E113" s="146"/>
      <c r="F113" s="146"/>
      <c r="G113" s="146"/>
      <c r="H113" s="146"/>
      <c r="I113" s="146"/>
      <c r="J113" s="146"/>
      <c r="K113" s="146"/>
      <c r="L113" s="146"/>
    </row>
    <row r="114">
      <c r="B114" s="183"/>
      <c r="D114" s="146"/>
      <c r="E114" s="146"/>
      <c r="F114" s="146"/>
      <c r="G114" s="146"/>
      <c r="H114" s="146"/>
      <c r="I114" s="146"/>
      <c r="J114" s="146"/>
      <c r="K114" s="146"/>
      <c r="L114" s="146"/>
    </row>
    <row r="115">
      <c r="B115" s="183"/>
      <c r="D115" s="146"/>
      <c r="E115" s="146"/>
      <c r="F115" s="146"/>
      <c r="G115" s="146"/>
      <c r="H115" s="146"/>
      <c r="I115" s="146"/>
      <c r="J115" s="146"/>
      <c r="K115" s="146"/>
      <c r="L115" s="146"/>
    </row>
    <row r="116">
      <c r="B116" s="183"/>
      <c r="D116" s="146"/>
      <c r="E116" s="146"/>
      <c r="F116" s="146"/>
      <c r="G116" s="146"/>
      <c r="H116" s="146"/>
      <c r="I116" s="146"/>
      <c r="J116" s="146"/>
      <c r="K116" s="146"/>
      <c r="L116" s="146"/>
    </row>
    <row r="117">
      <c r="B117" s="183"/>
      <c r="D117" s="146"/>
      <c r="E117" s="146"/>
      <c r="F117" s="146"/>
      <c r="G117" s="146"/>
      <c r="H117" s="146"/>
      <c r="I117" s="146"/>
      <c r="J117" s="146"/>
      <c r="K117" s="146"/>
      <c r="L117" s="146"/>
    </row>
    <row r="118">
      <c r="B118" s="183"/>
      <c r="D118" s="146"/>
      <c r="E118" s="146"/>
      <c r="F118" s="146"/>
      <c r="G118" s="146"/>
      <c r="H118" s="146"/>
      <c r="I118" s="146"/>
      <c r="J118" s="146"/>
      <c r="K118" s="146"/>
      <c r="L118" s="146"/>
    </row>
    <row r="119">
      <c r="B119" s="183"/>
      <c r="D119" s="146"/>
      <c r="E119" s="146"/>
      <c r="F119" s="146"/>
      <c r="G119" s="146"/>
      <c r="H119" s="146"/>
      <c r="I119" s="146"/>
      <c r="J119" s="146"/>
      <c r="K119" s="146"/>
      <c r="L119" s="146"/>
    </row>
    <row r="120">
      <c r="B120" s="183"/>
      <c r="D120" s="146"/>
      <c r="E120" s="146"/>
      <c r="F120" s="146"/>
      <c r="G120" s="146"/>
      <c r="H120" s="146"/>
      <c r="I120" s="146"/>
      <c r="J120" s="146"/>
      <c r="K120" s="146"/>
      <c r="L120" s="146"/>
    </row>
    <row r="121">
      <c r="B121" s="183"/>
      <c r="D121" s="146"/>
      <c r="E121" s="146"/>
      <c r="F121" s="146"/>
      <c r="G121" s="146"/>
      <c r="H121" s="146"/>
      <c r="I121" s="146"/>
      <c r="J121" s="146"/>
      <c r="K121" s="146"/>
      <c r="L121" s="146"/>
    </row>
    <row r="122">
      <c r="B122" s="183"/>
      <c r="D122" s="146"/>
      <c r="E122" s="146"/>
      <c r="F122" s="146"/>
      <c r="G122" s="146"/>
      <c r="H122" s="146"/>
      <c r="I122" s="146"/>
      <c r="J122" s="146"/>
      <c r="K122" s="146"/>
      <c r="L122" s="146"/>
    </row>
    <row r="123">
      <c r="B123" s="183"/>
      <c r="D123" s="146"/>
      <c r="E123" s="146"/>
      <c r="F123" s="146"/>
      <c r="G123" s="146"/>
      <c r="H123" s="146"/>
      <c r="I123" s="146"/>
      <c r="J123" s="146"/>
      <c r="K123" s="146"/>
      <c r="L123" s="146"/>
    </row>
    <row r="124">
      <c r="B124" s="183"/>
      <c r="D124" s="146"/>
      <c r="E124" s="146"/>
      <c r="F124" s="146"/>
      <c r="G124" s="146"/>
      <c r="H124" s="146"/>
      <c r="I124" s="146"/>
      <c r="J124" s="146"/>
      <c r="K124" s="146"/>
      <c r="L124" s="146"/>
    </row>
    <row r="125">
      <c r="B125" s="183"/>
      <c r="D125" s="146"/>
      <c r="E125" s="146"/>
      <c r="F125" s="146"/>
      <c r="G125" s="146"/>
      <c r="H125" s="146"/>
      <c r="I125" s="146"/>
      <c r="J125" s="146"/>
      <c r="K125" s="146"/>
      <c r="L125" s="146"/>
    </row>
    <row r="126">
      <c r="B126" s="183"/>
      <c r="D126" s="146"/>
      <c r="E126" s="146"/>
      <c r="F126" s="146"/>
      <c r="G126" s="146"/>
      <c r="H126" s="146"/>
      <c r="I126" s="146"/>
      <c r="J126" s="146"/>
      <c r="K126" s="146"/>
      <c r="L126" s="146"/>
    </row>
    <row r="127">
      <c r="B127" s="183"/>
      <c r="D127" s="146"/>
      <c r="E127" s="146"/>
      <c r="F127" s="146"/>
      <c r="G127" s="146"/>
      <c r="H127" s="146"/>
      <c r="I127" s="146"/>
      <c r="J127" s="146"/>
      <c r="K127" s="146"/>
      <c r="L127" s="146"/>
    </row>
    <row r="128">
      <c r="B128" s="183"/>
      <c r="D128" s="146"/>
      <c r="E128" s="146"/>
      <c r="F128" s="146"/>
      <c r="G128" s="146"/>
      <c r="H128" s="146"/>
      <c r="I128" s="146"/>
      <c r="J128" s="146"/>
      <c r="K128" s="146"/>
      <c r="L128" s="146"/>
    </row>
    <row r="129">
      <c r="B129" s="183"/>
      <c r="D129" s="146"/>
      <c r="E129" s="146"/>
      <c r="F129" s="146"/>
      <c r="G129" s="146"/>
      <c r="H129" s="146"/>
      <c r="I129" s="146"/>
      <c r="J129" s="146"/>
      <c r="K129" s="146"/>
      <c r="L129" s="146"/>
    </row>
    <row r="130">
      <c r="B130" s="183"/>
      <c r="D130" s="146"/>
      <c r="E130" s="146"/>
      <c r="F130" s="146"/>
      <c r="G130" s="146"/>
      <c r="H130" s="146"/>
      <c r="I130" s="146"/>
      <c r="J130" s="146"/>
      <c r="K130" s="146"/>
      <c r="L130" s="146"/>
    </row>
    <row r="131">
      <c r="B131" s="183"/>
      <c r="D131" s="146"/>
      <c r="E131" s="146"/>
      <c r="F131" s="146"/>
      <c r="G131" s="146"/>
      <c r="H131" s="146"/>
      <c r="I131" s="146"/>
      <c r="J131" s="146"/>
      <c r="K131" s="146"/>
      <c r="L131" s="146"/>
    </row>
    <row r="132">
      <c r="B132" s="183"/>
      <c r="D132" s="146"/>
      <c r="E132" s="146"/>
      <c r="F132" s="146"/>
      <c r="G132" s="146"/>
      <c r="H132" s="146"/>
      <c r="I132" s="146"/>
      <c r="J132" s="146"/>
      <c r="K132" s="146"/>
      <c r="L132" s="146"/>
    </row>
    <row r="133">
      <c r="B133" s="183"/>
      <c r="D133" s="146"/>
      <c r="E133" s="146"/>
      <c r="F133" s="146"/>
      <c r="G133" s="146"/>
      <c r="H133" s="146"/>
      <c r="I133" s="146"/>
      <c r="J133" s="146"/>
      <c r="K133" s="146"/>
      <c r="L133" s="146"/>
    </row>
    <row r="134">
      <c r="B134" s="183"/>
      <c r="D134" s="146"/>
      <c r="E134" s="146"/>
      <c r="F134" s="146"/>
      <c r="G134" s="146"/>
      <c r="H134" s="146"/>
      <c r="I134" s="146"/>
      <c r="J134" s="146"/>
      <c r="K134" s="146"/>
      <c r="L134" s="146"/>
    </row>
    <row r="135">
      <c r="B135" s="183"/>
      <c r="D135" s="146"/>
      <c r="E135" s="146"/>
      <c r="F135" s="146"/>
      <c r="G135" s="146"/>
      <c r="H135" s="146"/>
      <c r="I135" s="146"/>
      <c r="J135" s="146"/>
      <c r="K135" s="146"/>
      <c r="L135" s="146"/>
    </row>
    <row r="136">
      <c r="B136" s="183"/>
      <c r="D136" s="146"/>
      <c r="E136" s="146"/>
      <c r="F136" s="146"/>
      <c r="G136" s="146"/>
      <c r="H136" s="146"/>
      <c r="I136" s="146"/>
      <c r="J136" s="146"/>
      <c r="K136" s="146"/>
      <c r="L136" s="146"/>
    </row>
    <row r="137">
      <c r="B137" s="183"/>
      <c r="D137" s="146"/>
      <c r="E137" s="146"/>
      <c r="F137" s="146"/>
      <c r="G137" s="146"/>
      <c r="H137" s="146"/>
      <c r="I137" s="146"/>
      <c r="J137" s="146"/>
      <c r="K137" s="146"/>
      <c r="L137" s="146"/>
    </row>
    <row r="138">
      <c r="B138" s="183"/>
      <c r="D138" s="146"/>
      <c r="E138" s="146"/>
      <c r="F138" s="146"/>
      <c r="G138" s="146"/>
      <c r="H138" s="146"/>
      <c r="I138" s="146"/>
      <c r="J138" s="146"/>
      <c r="K138" s="146"/>
      <c r="L138" s="146"/>
    </row>
    <row r="139">
      <c r="B139" s="183"/>
      <c r="D139" s="146"/>
      <c r="E139" s="146"/>
      <c r="F139" s="146"/>
      <c r="G139" s="146"/>
      <c r="H139" s="146"/>
      <c r="I139" s="146"/>
      <c r="J139" s="146"/>
      <c r="K139" s="146"/>
      <c r="L139" s="146"/>
    </row>
    <row r="140">
      <c r="B140" s="183"/>
      <c r="D140" s="146"/>
      <c r="E140" s="146"/>
      <c r="F140" s="146"/>
      <c r="G140" s="146"/>
      <c r="H140" s="146"/>
      <c r="I140" s="146"/>
      <c r="J140" s="146"/>
      <c r="K140" s="146"/>
      <c r="L140" s="146"/>
    </row>
    <row r="141">
      <c r="B141" s="183"/>
      <c r="D141" s="146"/>
      <c r="E141" s="146"/>
      <c r="F141" s="146"/>
      <c r="G141" s="146"/>
      <c r="H141" s="146"/>
      <c r="I141" s="146"/>
      <c r="J141" s="146"/>
      <c r="K141" s="146"/>
      <c r="L141" s="146"/>
    </row>
    <row r="142">
      <c r="B142" s="183"/>
      <c r="D142" s="146"/>
      <c r="E142" s="146"/>
      <c r="F142" s="146"/>
      <c r="G142" s="146"/>
      <c r="H142" s="146"/>
      <c r="I142" s="146"/>
      <c r="J142" s="146"/>
      <c r="K142" s="146"/>
      <c r="L142" s="146"/>
    </row>
    <row r="143">
      <c r="B143" s="183"/>
      <c r="D143" s="146"/>
      <c r="E143" s="146"/>
      <c r="F143" s="146"/>
      <c r="G143" s="146"/>
      <c r="H143" s="146"/>
      <c r="I143" s="146"/>
      <c r="J143" s="146"/>
      <c r="K143" s="146"/>
      <c r="L143" s="146"/>
    </row>
    <row r="144">
      <c r="B144" s="183"/>
      <c r="D144" s="146"/>
      <c r="E144" s="146"/>
      <c r="F144" s="146"/>
      <c r="G144" s="146"/>
      <c r="H144" s="146"/>
      <c r="I144" s="146"/>
      <c r="J144" s="146"/>
      <c r="K144" s="146"/>
      <c r="L144" s="146"/>
    </row>
    <row r="145">
      <c r="B145" s="183"/>
      <c r="D145" s="146"/>
      <c r="E145" s="146"/>
      <c r="F145" s="146"/>
      <c r="G145" s="146"/>
      <c r="H145" s="146"/>
      <c r="I145" s="146"/>
      <c r="J145" s="146"/>
      <c r="K145" s="146"/>
      <c r="L145" s="146"/>
    </row>
    <row r="146">
      <c r="B146" s="183"/>
      <c r="D146" s="146"/>
      <c r="E146" s="146"/>
      <c r="F146" s="146"/>
      <c r="G146" s="146"/>
      <c r="H146" s="146"/>
      <c r="I146" s="146"/>
      <c r="J146" s="146"/>
      <c r="K146" s="146"/>
      <c r="L146" s="146"/>
    </row>
    <row r="147">
      <c r="B147" s="183"/>
      <c r="D147" s="146"/>
      <c r="E147" s="146"/>
      <c r="F147" s="146"/>
      <c r="G147" s="146"/>
      <c r="H147" s="146"/>
      <c r="I147" s="146"/>
      <c r="J147" s="146"/>
      <c r="K147" s="146"/>
      <c r="L147" s="146"/>
    </row>
    <row r="148">
      <c r="B148" s="183"/>
      <c r="D148" s="146"/>
      <c r="E148" s="146"/>
      <c r="F148" s="146"/>
      <c r="G148" s="146"/>
      <c r="H148" s="146"/>
      <c r="I148" s="146"/>
      <c r="J148" s="146"/>
      <c r="K148" s="146"/>
      <c r="L148" s="146"/>
    </row>
    <row r="149">
      <c r="B149" s="183"/>
      <c r="D149" s="146"/>
      <c r="E149" s="146"/>
      <c r="F149" s="146"/>
      <c r="G149" s="146"/>
      <c r="H149" s="146"/>
      <c r="I149" s="146"/>
      <c r="J149" s="146"/>
      <c r="K149" s="146"/>
      <c r="L149" s="146"/>
    </row>
    <row r="150">
      <c r="B150" s="183"/>
      <c r="D150" s="146"/>
      <c r="E150" s="146"/>
      <c r="F150" s="146"/>
      <c r="G150" s="146"/>
      <c r="H150" s="146"/>
      <c r="I150" s="146"/>
      <c r="J150" s="146"/>
      <c r="K150" s="146"/>
      <c r="L150" s="146"/>
    </row>
    <row r="151">
      <c r="B151" s="183"/>
      <c r="D151" s="146"/>
      <c r="E151" s="146"/>
      <c r="F151" s="146"/>
      <c r="G151" s="146"/>
      <c r="H151" s="146"/>
      <c r="I151" s="146"/>
      <c r="J151" s="146"/>
      <c r="K151" s="146"/>
      <c r="L151" s="146"/>
    </row>
    <row r="152">
      <c r="B152" s="183"/>
      <c r="D152" s="146"/>
      <c r="E152" s="146"/>
      <c r="F152" s="146"/>
      <c r="G152" s="146"/>
      <c r="H152" s="146"/>
      <c r="I152" s="146"/>
      <c r="J152" s="146"/>
      <c r="K152" s="146"/>
      <c r="L152" s="146"/>
    </row>
    <row r="153">
      <c r="B153" s="183"/>
      <c r="D153" s="146"/>
      <c r="E153" s="146"/>
      <c r="F153" s="146"/>
      <c r="G153" s="146"/>
      <c r="H153" s="146"/>
      <c r="I153" s="146"/>
      <c r="J153" s="146"/>
      <c r="K153" s="146"/>
      <c r="L153" s="146"/>
    </row>
    <row r="154">
      <c r="B154" s="183"/>
      <c r="D154" s="146"/>
      <c r="E154" s="146"/>
      <c r="F154" s="146"/>
      <c r="G154" s="146"/>
      <c r="H154" s="146"/>
      <c r="I154" s="146"/>
      <c r="J154" s="146"/>
      <c r="K154" s="146"/>
      <c r="L154" s="146"/>
    </row>
    <row r="155">
      <c r="B155" s="183"/>
      <c r="D155" s="146"/>
      <c r="E155" s="146"/>
      <c r="F155" s="146"/>
      <c r="G155" s="146"/>
      <c r="H155" s="146"/>
      <c r="I155" s="146"/>
      <c r="J155" s="146"/>
      <c r="K155" s="146"/>
      <c r="L155" s="146"/>
    </row>
    <row r="156">
      <c r="B156" s="183"/>
      <c r="D156" s="146"/>
      <c r="E156" s="146"/>
      <c r="F156" s="146"/>
      <c r="G156" s="146"/>
      <c r="H156" s="146"/>
      <c r="I156" s="146"/>
      <c r="J156" s="146"/>
      <c r="K156" s="146"/>
      <c r="L156" s="146"/>
    </row>
    <row r="157">
      <c r="B157" s="183"/>
      <c r="D157" s="146"/>
      <c r="E157" s="146"/>
      <c r="F157" s="146"/>
      <c r="G157" s="146"/>
      <c r="H157" s="146"/>
      <c r="I157" s="146"/>
      <c r="J157" s="146"/>
      <c r="K157" s="146"/>
      <c r="L157" s="146"/>
    </row>
    <row r="158">
      <c r="B158" s="183"/>
      <c r="D158" s="146"/>
      <c r="E158" s="146"/>
      <c r="F158" s="146"/>
      <c r="G158" s="146"/>
      <c r="H158" s="146"/>
      <c r="I158" s="146"/>
      <c r="J158" s="146"/>
      <c r="K158" s="146"/>
      <c r="L158" s="146"/>
    </row>
    <row r="159">
      <c r="B159" s="183"/>
      <c r="D159" s="146"/>
      <c r="E159" s="146"/>
      <c r="F159" s="146"/>
      <c r="G159" s="146"/>
      <c r="H159" s="146"/>
      <c r="I159" s="146"/>
      <c r="J159" s="146"/>
      <c r="K159" s="146"/>
      <c r="L159" s="146"/>
    </row>
    <row r="160">
      <c r="B160" s="183"/>
      <c r="D160" s="146"/>
      <c r="E160" s="146"/>
      <c r="F160" s="146"/>
      <c r="G160" s="146"/>
      <c r="H160" s="146"/>
      <c r="I160" s="146"/>
      <c r="J160" s="146"/>
      <c r="K160" s="146"/>
      <c r="L160" s="146"/>
    </row>
    <row r="161">
      <c r="B161" s="183"/>
      <c r="D161" s="146"/>
      <c r="E161" s="146"/>
      <c r="F161" s="146"/>
      <c r="G161" s="146"/>
      <c r="H161" s="146"/>
      <c r="I161" s="146"/>
      <c r="J161" s="146"/>
      <c r="K161" s="146"/>
      <c r="L161" s="146"/>
    </row>
    <row r="162">
      <c r="B162" s="183"/>
      <c r="D162" s="146"/>
      <c r="E162" s="146"/>
      <c r="F162" s="146"/>
      <c r="G162" s="146"/>
      <c r="H162" s="146"/>
      <c r="I162" s="146"/>
      <c r="J162" s="146"/>
      <c r="K162" s="146"/>
      <c r="L162" s="146"/>
    </row>
    <row r="163">
      <c r="B163" s="183"/>
      <c r="D163" s="146"/>
      <c r="E163" s="146"/>
      <c r="F163" s="146"/>
      <c r="G163" s="146"/>
      <c r="H163" s="146"/>
      <c r="I163" s="146"/>
      <c r="J163" s="146"/>
      <c r="K163" s="146"/>
      <c r="L163" s="146"/>
    </row>
    <row r="164">
      <c r="B164" s="183"/>
      <c r="D164" s="146"/>
      <c r="E164" s="146"/>
      <c r="F164" s="146"/>
      <c r="G164" s="146"/>
      <c r="H164" s="146"/>
      <c r="I164" s="146"/>
      <c r="J164" s="146"/>
      <c r="K164" s="146"/>
      <c r="L164" s="146"/>
    </row>
    <row r="165">
      <c r="B165" s="183"/>
      <c r="D165" s="146"/>
      <c r="E165" s="146"/>
      <c r="F165" s="146"/>
      <c r="G165" s="146"/>
      <c r="H165" s="146"/>
      <c r="I165" s="146"/>
      <c r="J165" s="146"/>
      <c r="K165" s="146"/>
      <c r="L165" s="146"/>
    </row>
    <row r="166">
      <c r="B166" s="183"/>
      <c r="D166" s="146"/>
      <c r="E166" s="146"/>
      <c r="F166" s="146"/>
      <c r="G166" s="146"/>
      <c r="H166" s="146"/>
      <c r="I166" s="146"/>
      <c r="J166" s="146"/>
      <c r="K166" s="146"/>
      <c r="L166" s="146"/>
    </row>
    <row r="167">
      <c r="B167" s="183"/>
      <c r="D167" s="146"/>
      <c r="E167" s="146"/>
      <c r="F167" s="146"/>
      <c r="G167" s="146"/>
      <c r="H167" s="146"/>
      <c r="I167" s="146"/>
      <c r="J167" s="146"/>
      <c r="K167" s="146"/>
      <c r="L167" s="146"/>
    </row>
    <row r="168">
      <c r="B168" s="183"/>
      <c r="D168" s="146"/>
      <c r="E168" s="146"/>
      <c r="F168" s="146"/>
      <c r="G168" s="146"/>
      <c r="H168" s="146"/>
      <c r="I168" s="146"/>
      <c r="J168" s="146"/>
      <c r="K168" s="146"/>
      <c r="L168" s="146"/>
    </row>
    <row r="169">
      <c r="B169" s="183"/>
      <c r="D169" s="146"/>
      <c r="E169" s="146"/>
      <c r="F169" s="146"/>
      <c r="G169" s="146"/>
      <c r="H169" s="146"/>
      <c r="I169" s="146"/>
      <c r="J169" s="146"/>
      <c r="K169" s="146"/>
      <c r="L169" s="146"/>
    </row>
    <row r="170">
      <c r="B170" s="183"/>
      <c r="D170" s="146"/>
      <c r="E170" s="146"/>
      <c r="F170" s="146"/>
      <c r="G170" s="146"/>
      <c r="H170" s="146"/>
      <c r="I170" s="146"/>
      <c r="J170" s="146"/>
      <c r="K170" s="146"/>
      <c r="L170" s="146"/>
    </row>
    <row r="171">
      <c r="B171" s="183"/>
      <c r="D171" s="146"/>
      <c r="E171" s="146"/>
      <c r="F171" s="146"/>
      <c r="G171" s="146"/>
      <c r="H171" s="146"/>
      <c r="I171" s="146"/>
      <c r="J171" s="146"/>
      <c r="K171" s="146"/>
      <c r="L171" s="146"/>
    </row>
    <row r="172">
      <c r="B172" s="183"/>
      <c r="D172" s="146"/>
      <c r="E172" s="146"/>
      <c r="F172" s="146"/>
      <c r="G172" s="146"/>
      <c r="H172" s="146"/>
      <c r="I172" s="146"/>
      <c r="J172" s="146"/>
      <c r="K172" s="146"/>
      <c r="L172" s="146"/>
    </row>
    <row r="173">
      <c r="B173" s="183"/>
      <c r="D173" s="146"/>
      <c r="E173" s="146"/>
      <c r="F173" s="146"/>
      <c r="G173" s="146"/>
      <c r="H173" s="146"/>
      <c r="I173" s="146"/>
      <c r="J173" s="146"/>
      <c r="K173" s="146"/>
      <c r="L173" s="146"/>
    </row>
    <row r="174">
      <c r="B174" s="183"/>
      <c r="D174" s="146"/>
      <c r="E174" s="146"/>
      <c r="F174" s="146"/>
      <c r="G174" s="146"/>
      <c r="H174" s="146"/>
      <c r="I174" s="146"/>
      <c r="J174" s="146"/>
      <c r="K174" s="146"/>
      <c r="L174" s="146"/>
    </row>
    <row r="175">
      <c r="B175" s="183"/>
      <c r="D175" s="146"/>
      <c r="E175" s="146"/>
      <c r="F175" s="146"/>
      <c r="G175" s="146"/>
      <c r="H175" s="146"/>
      <c r="I175" s="146"/>
      <c r="J175" s="146"/>
      <c r="K175" s="146"/>
      <c r="L175" s="146"/>
    </row>
    <row r="176">
      <c r="B176" s="183"/>
      <c r="D176" s="146"/>
      <c r="E176" s="146"/>
      <c r="F176" s="146"/>
      <c r="G176" s="146"/>
      <c r="H176" s="146"/>
      <c r="I176" s="146"/>
      <c r="J176" s="146"/>
      <c r="K176" s="146"/>
      <c r="L176" s="146"/>
    </row>
    <row r="177">
      <c r="B177" s="183"/>
      <c r="D177" s="146"/>
      <c r="E177" s="146"/>
      <c r="F177" s="146"/>
      <c r="G177" s="146"/>
      <c r="H177" s="146"/>
      <c r="I177" s="146"/>
      <c r="J177" s="146"/>
      <c r="K177" s="146"/>
      <c r="L177" s="146"/>
    </row>
    <row r="178">
      <c r="B178" s="183"/>
      <c r="D178" s="146"/>
      <c r="E178" s="146"/>
      <c r="F178" s="146"/>
      <c r="G178" s="146"/>
      <c r="H178" s="146"/>
      <c r="I178" s="146"/>
      <c r="J178" s="146"/>
      <c r="K178" s="146"/>
      <c r="L178" s="146"/>
    </row>
    <row r="179">
      <c r="B179" s="183"/>
      <c r="D179" s="146"/>
      <c r="E179" s="146"/>
      <c r="F179" s="146"/>
      <c r="G179" s="146"/>
      <c r="H179" s="146"/>
      <c r="I179" s="146"/>
      <c r="J179" s="146"/>
      <c r="K179" s="146"/>
      <c r="L179" s="146"/>
    </row>
    <row r="180">
      <c r="B180" s="183"/>
      <c r="D180" s="146"/>
      <c r="E180" s="146"/>
      <c r="F180" s="146"/>
      <c r="G180" s="146"/>
      <c r="H180" s="146"/>
      <c r="I180" s="146"/>
      <c r="J180" s="146"/>
      <c r="K180" s="146"/>
      <c r="L180" s="146"/>
    </row>
    <row r="181">
      <c r="B181" s="183"/>
      <c r="D181" s="146"/>
      <c r="E181" s="146"/>
      <c r="F181" s="146"/>
      <c r="G181" s="146"/>
      <c r="H181" s="146"/>
      <c r="I181" s="146"/>
      <c r="J181" s="146"/>
      <c r="K181" s="146"/>
      <c r="L181" s="146"/>
    </row>
    <row r="182">
      <c r="B182" s="183"/>
      <c r="D182" s="146"/>
      <c r="E182" s="146"/>
      <c r="F182" s="146"/>
      <c r="G182" s="146"/>
      <c r="H182" s="146"/>
      <c r="I182" s="146"/>
      <c r="J182" s="146"/>
      <c r="K182" s="146"/>
      <c r="L182" s="146"/>
    </row>
    <row r="183">
      <c r="B183" s="183"/>
      <c r="D183" s="146"/>
      <c r="E183" s="146"/>
      <c r="F183" s="146"/>
      <c r="G183" s="146"/>
      <c r="H183" s="146"/>
      <c r="I183" s="146"/>
      <c r="J183" s="146"/>
      <c r="K183" s="146"/>
      <c r="L183" s="146"/>
    </row>
    <row r="184">
      <c r="B184" s="183"/>
      <c r="D184" s="146"/>
      <c r="E184" s="146"/>
      <c r="F184" s="146"/>
      <c r="G184" s="146"/>
      <c r="H184" s="146"/>
      <c r="I184" s="146"/>
      <c r="J184" s="146"/>
      <c r="K184" s="146"/>
      <c r="L184" s="146"/>
    </row>
    <row r="185">
      <c r="B185" s="183"/>
      <c r="D185" s="146"/>
      <c r="E185" s="146"/>
      <c r="F185" s="146"/>
      <c r="G185" s="146"/>
      <c r="H185" s="146"/>
      <c r="I185" s="146"/>
      <c r="J185" s="146"/>
      <c r="K185" s="146"/>
      <c r="L185" s="146"/>
    </row>
    <row r="186">
      <c r="B186" s="183"/>
      <c r="D186" s="146"/>
      <c r="E186" s="146"/>
      <c r="F186" s="146"/>
      <c r="G186" s="146"/>
      <c r="H186" s="146"/>
      <c r="I186" s="146"/>
      <c r="J186" s="146"/>
      <c r="K186" s="146"/>
      <c r="L186" s="146"/>
    </row>
    <row r="187">
      <c r="B187" s="183"/>
      <c r="D187" s="146"/>
      <c r="E187" s="146"/>
      <c r="F187" s="146"/>
      <c r="G187" s="146"/>
      <c r="H187" s="146"/>
      <c r="I187" s="146"/>
      <c r="J187" s="146"/>
      <c r="K187" s="146"/>
      <c r="L187" s="146"/>
    </row>
    <row r="188">
      <c r="B188" s="183"/>
      <c r="D188" s="146"/>
      <c r="E188" s="146"/>
      <c r="F188" s="146"/>
      <c r="G188" s="146"/>
      <c r="H188" s="146"/>
      <c r="I188" s="146"/>
      <c r="J188" s="146"/>
      <c r="K188" s="146"/>
      <c r="L188" s="146"/>
    </row>
    <row r="189">
      <c r="B189" s="183"/>
      <c r="D189" s="146"/>
      <c r="E189" s="146"/>
      <c r="F189" s="146"/>
      <c r="G189" s="146"/>
      <c r="H189" s="146"/>
      <c r="I189" s="146"/>
      <c r="J189" s="146"/>
      <c r="K189" s="146"/>
      <c r="L189" s="146"/>
    </row>
    <row r="190">
      <c r="B190" s="183"/>
      <c r="D190" s="146"/>
      <c r="E190" s="146"/>
      <c r="F190" s="146"/>
      <c r="G190" s="146"/>
      <c r="H190" s="146"/>
      <c r="I190" s="146"/>
      <c r="J190" s="146"/>
      <c r="K190" s="146"/>
      <c r="L190" s="146"/>
    </row>
    <row r="191">
      <c r="B191" s="183"/>
      <c r="D191" s="146"/>
      <c r="E191" s="146"/>
      <c r="F191" s="146"/>
      <c r="G191" s="146"/>
      <c r="H191" s="146"/>
      <c r="I191" s="146"/>
      <c r="J191" s="146"/>
      <c r="K191" s="146"/>
      <c r="L191" s="146"/>
    </row>
    <row r="192">
      <c r="B192" s="183"/>
      <c r="D192" s="146"/>
      <c r="E192" s="146"/>
      <c r="F192" s="146"/>
      <c r="G192" s="146"/>
      <c r="H192" s="146"/>
      <c r="I192" s="146"/>
      <c r="J192" s="146"/>
      <c r="K192" s="146"/>
      <c r="L192" s="146"/>
    </row>
    <row r="193">
      <c r="B193" s="183"/>
      <c r="D193" s="146"/>
      <c r="E193" s="146"/>
      <c r="F193" s="146"/>
      <c r="G193" s="146"/>
      <c r="H193" s="146"/>
      <c r="I193" s="146"/>
      <c r="J193" s="146"/>
      <c r="K193" s="146"/>
      <c r="L193" s="146"/>
    </row>
    <row r="194">
      <c r="B194" s="183"/>
      <c r="D194" s="146"/>
      <c r="E194" s="146"/>
      <c r="F194" s="146"/>
      <c r="G194" s="146"/>
      <c r="H194" s="146"/>
      <c r="I194" s="146"/>
      <c r="J194" s="146"/>
      <c r="K194" s="146"/>
      <c r="L194" s="146"/>
    </row>
    <row r="195">
      <c r="B195" s="183"/>
      <c r="D195" s="146"/>
      <c r="E195" s="146"/>
      <c r="F195" s="146"/>
      <c r="G195" s="146"/>
      <c r="H195" s="146"/>
      <c r="I195" s="146"/>
      <c r="J195" s="146"/>
      <c r="K195" s="146"/>
      <c r="L195" s="146"/>
    </row>
    <row r="196">
      <c r="B196" s="183"/>
      <c r="D196" s="146"/>
      <c r="E196" s="146"/>
      <c r="F196" s="146"/>
      <c r="G196" s="146"/>
      <c r="H196" s="146"/>
      <c r="I196" s="146"/>
      <c r="J196" s="146"/>
      <c r="K196" s="146"/>
      <c r="L196" s="146"/>
    </row>
    <row r="197">
      <c r="B197" s="183"/>
      <c r="D197" s="146"/>
      <c r="E197" s="146"/>
      <c r="F197" s="146"/>
      <c r="G197" s="146"/>
      <c r="H197" s="146"/>
      <c r="I197" s="146"/>
      <c r="J197" s="146"/>
      <c r="K197" s="146"/>
      <c r="L197" s="146"/>
    </row>
    <row r="198">
      <c r="B198" s="183"/>
      <c r="D198" s="146"/>
      <c r="E198" s="146"/>
      <c r="F198" s="146"/>
      <c r="G198" s="146"/>
      <c r="H198" s="146"/>
      <c r="I198" s="146"/>
      <c r="J198" s="146"/>
      <c r="K198" s="146"/>
      <c r="L198" s="146"/>
    </row>
    <row r="199">
      <c r="B199" s="183"/>
      <c r="D199" s="146"/>
      <c r="E199" s="146"/>
      <c r="F199" s="146"/>
      <c r="G199" s="146"/>
      <c r="H199" s="146"/>
      <c r="I199" s="146"/>
      <c r="J199" s="146"/>
      <c r="K199" s="146"/>
      <c r="L199" s="146"/>
    </row>
    <row r="200">
      <c r="B200" s="183"/>
      <c r="D200" s="146"/>
      <c r="E200" s="146"/>
      <c r="F200" s="146"/>
      <c r="G200" s="146"/>
      <c r="H200" s="146"/>
      <c r="I200" s="146"/>
      <c r="J200" s="146"/>
      <c r="K200" s="146"/>
      <c r="L200" s="146"/>
    </row>
    <row r="201">
      <c r="B201" s="183"/>
      <c r="D201" s="146"/>
      <c r="E201" s="146"/>
      <c r="F201" s="146"/>
      <c r="G201" s="146"/>
      <c r="H201" s="146"/>
      <c r="I201" s="146"/>
      <c r="J201" s="146"/>
      <c r="K201" s="146"/>
      <c r="L201" s="146"/>
    </row>
    <row r="202">
      <c r="B202" s="183"/>
      <c r="D202" s="146"/>
      <c r="E202" s="146"/>
      <c r="F202" s="146"/>
      <c r="G202" s="146"/>
      <c r="H202" s="146"/>
      <c r="I202" s="146"/>
      <c r="J202" s="146"/>
      <c r="K202" s="146"/>
      <c r="L202" s="146"/>
    </row>
    <row r="203">
      <c r="B203" s="183"/>
      <c r="D203" s="146"/>
      <c r="E203" s="146"/>
      <c r="F203" s="146"/>
      <c r="G203" s="146"/>
      <c r="H203" s="146"/>
      <c r="I203" s="146"/>
      <c r="J203" s="146"/>
      <c r="K203" s="146"/>
      <c r="L203" s="146"/>
    </row>
    <row r="204">
      <c r="B204" s="183"/>
      <c r="D204" s="146"/>
      <c r="E204" s="146"/>
      <c r="F204" s="146"/>
      <c r="G204" s="146"/>
      <c r="H204" s="146"/>
      <c r="I204" s="146"/>
      <c r="J204" s="146"/>
      <c r="K204" s="146"/>
      <c r="L204" s="146"/>
    </row>
    <row r="205">
      <c r="B205" s="183"/>
      <c r="D205" s="146"/>
      <c r="E205" s="146"/>
      <c r="F205" s="146"/>
      <c r="G205" s="146"/>
      <c r="H205" s="146"/>
      <c r="I205" s="146"/>
      <c r="J205" s="146"/>
      <c r="K205" s="146"/>
      <c r="L205" s="146"/>
    </row>
    <row r="206">
      <c r="B206" s="183"/>
      <c r="D206" s="146"/>
      <c r="E206" s="146"/>
      <c r="F206" s="146"/>
      <c r="G206" s="146"/>
      <c r="H206" s="146"/>
      <c r="I206" s="146"/>
      <c r="J206" s="146"/>
      <c r="K206" s="146"/>
      <c r="L206" s="146"/>
    </row>
    <row r="207">
      <c r="B207" s="183"/>
      <c r="D207" s="146"/>
      <c r="E207" s="146"/>
      <c r="F207" s="146"/>
      <c r="G207" s="146"/>
      <c r="H207" s="146"/>
      <c r="I207" s="146"/>
      <c r="J207" s="146"/>
      <c r="K207" s="146"/>
      <c r="L207" s="146"/>
    </row>
    <row r="208">
      <c r="B208" s="183"/>
      <c r="D208" s="146"/>
      <c r="E208" s="146"/>
      <c r="F208" s="146"/>
      <c r="G208" s="146"/>
      <c r="H208" s="146"/>
      <c r="I208" s="146"/>
      <c r="J208" s="146"/>
      <c r="K208" s="146"/>
      <c r="L208" s="146"/>
    </row>
    <row r="209">
      <c r="B209" s="183"/>
      <c r="D209" s="146"/>
      <c r="E209" s="146"/>
      <c r="F209" s="146"/>
      <c r="G209" s="146"/>
      <c r="H209" s="146"/>
      <c r="I209" s="146"/>
      <c r="J209" s="146"/>
      <c r="K209" s="146"/>
      <c r="L209" s="146"/>
    </row>
    <row r="210">
      <c r="B210" s="183"/>
      <c r="D210" s="146"/>
      <c r="E210" s="146"/>
      <c r="F210" s="146"/>
      <c r="G210" s="146"/>
      <c r="H210" s="146"/>
      <c r="I210" s="146"/>
      <c r="J210" s="146"/>
      <c r="K210" s="146"/>
      <c r="L210" s="146"/>
    </row>
    <row r="211">
      <c r="B211" s="183"/>
      <c r="D211" s="146"/>
      <c r="E211" s="146"/>
      <c r="F211" s="146"/>
      <c r="G211" s="146"/>
      <c r="H211" s="146"/>
      <c r="I211" s="146"/>
      <c r="J211" s="146"/>
      <c r="K211" s="146"/>
      <c r="L211" s="146"/>
    </row>
    <row r="212">
      <c r="B212" s="183"/>
      <c r="D212" s="146"/>
      <c r="E212" s="146"/>
      <c r="F212" s="146"/>
      <c r="G212" s="146"/>
      <c r="H212" s="146"/>
      <c r="I212" s="146"/>
      <c r="J212" s="146"/>
      <c r="K212" s="146"/>
      <c r="L212" s="146"/>
    </row>
    <row r="213">
      <c r="B213" s="183"/>
      <c r="D213" s="146"/>
      <c r="E213" s="146"/>
      <c r="F213" s="146"/>
      <c r="G213" s="146"/>
      <c r="H213" s="146"/>
      <c r="I213" s="146"/>
      <c r="J213" s="146"/>
      <c r="K213" s="146"/>
      <c r="L213" s="146"/>
    </row>
    <row r="214">
      <c r="B214" s="183"/>
      <c r="D214" s="146"/>
      <c r="E214" s="146"/>
      <c r="F214" s="146"/>
      <c r="G214" s="146"/>
      <c r="H214" s="146"/>
      <c r="I214" s="146"/>
      <c r="J214" s="146"/>
      <c r="K214" s="146"/>
      <c r="L214" s="146"/>
    </row>
    <row r="215">
      <c r="B215" s="183"/>
      <c r="D215" s="146"/>
      <c r="E215" s="146"/>
      <c r="F215" s="146"/>
      <c r="G215" s="146"/>
      <c r="H215" s="146"/>
      <c r="I215" s="146"/>
      <c r="J215" s="146"/>
      <c r="K215" s="146"/>
      <c r="L215" s="146"/>
    </row>
    <row r="216">
      <c r="B216" s="183"/>
      <c r="D216" s="146"/>
      <c r="E216" s="146"/>
      <c r="F216" s="146"/>
      <c r="G216" s="146"/>
      <c r="H216" s="146"/>
      <c r="I216" s="146"/>
      <c r="J216" s="146"/>
      <c r="K216" s="146"/>
      <c r="L216" s="146"/>
    </row>
    <row r="217">
      <c r="B217" s="183"/>
      <c r="D217" s="146"/>
      <c r="E217" s="146"/>
      <c r="F217" s="146"/>
      <c r="G217" s="146"/>
      <c r="H217" s="146"/>
      <c r="I217" s="146"/>
      <c r="J217" s="146"/>
      <c r="K217" s="146"/>
      <c r="L217" s="146"/>
    </row>
    <row r="218">
      <c r="B218" s="183"/>
      <c r="D218" s="146"/>
      <c r="E218" s="146"/>
      <c r="F218" s="146"/>
      <c r="G218" s="146"/>
      <c r="H218" s="146"/>
      <c r="I218" s="146"/>
      <c r="J218" s="146"/>
      <c r="K218" s="146"/>
      <c r="L218" s="146"/>
    </row>
    <row r="219">
      <c r="B219" s="183"/>
      <c r="D219" s="146"/>
      <c r="E219" s="146"/>
      <c r="F219" s="146"/>
      <c r="G219" s="146"/>
      <c r="H219" s="146"/>
      <c r="I219" s="146"/>
      <c r="J219" s="146"/>
      <c r="K219" s="146"/>
      <c r="L219" s="146"/>
    </row>
    <row r="220">
      <c r="B220" s="183"/>
      <c r="D220" s="146"/>
      <c r="E220" s="146"/>
      <c r="F220" s="146"/>
      <c r="G220" s="146"/>
      <c r="H220" s="146"/>
      <c r="I220" s="146"/>
      <c r="J220" s="146"/>
      <c r="K220" s="146"/>
      <c r="L220" s="146"/>
    </row>
    <row r="221">
      <c r="B221" s="183"/>
      <c r="D221" s="146"/>
      <c r="E221" s="146"/>
      <c r="F221" s="146"/>
      <c r="G221" s="146"/>
      <c r="H221" s="146"/>
      <c r="I221" s="146"/>
      <c r="J221" s="146"/>
      <c r="K221" s="146"/>
      <c r="L221" s="146"/>
    </row>
    <row r="222">
      <c r="B222" s="183"/>
      <c r="D222" s="146"/>
      <c r="E222" s="146"/>
      <c r="F222" s="146"/>
      <c r="G222" s="146"/>
      <c r="H222" s="146"/>
      <c r="I222" s="146"/>
      <c r="J222" s="146"/>
      <c r="K222" s="146"/>
      <c r="L222" s="146"/>
    </row>
    <row r="223">
      <c r="B223" s="183"/>
      <c r="D223" s="146"/>
      <c r="E223" s="146"/>
      <c r="F223" s="146"/>
      <c r="G223" s="146"/>
      <c r="H223" s="146"/>
      <c r="I223" s="146"/>
      <c r="J223" s="146"/>
      <c r="K223" s="146"/>
      <c r="L223" s="146"/>
    </row>
    <row r="224">
      <c r="B224" s="183"/>
      <c r="D224" s="146"/>
      <c r="E224" s="146"/>
      <c r="F224" s="146"/>
      <c r="G224" s="146"/>
      <c r="H224" s="146"/>
      <c r="I224" s="146"/>
      <c r="J224" s="146"/>
      <c r="K224" s="146"/>
      <c r="L224" s="146"/>
    </row>
    <row r="225">
      <c r="B225" s="183"/>
      <c r="D225" s="146"/>
      <c r="E225" s="146"/>
      <c r="F225" s="146"/>
      <c r="G225" s="146"/>
      <c r="H225" s="146"/>
      <c r="I225" s="146"/>
      <c r="J225" s="146"/>
      <c r="K225" s="146"/>
      <c r="L225" s="146"/>
    </row>
    <row r="226">
      <c r="B226" s="183"/>
      <c r="D226" s="146"/>
      <c r="E226" s="146"/>
      <c r="F226" s="146"/>
      <c r="G226" s="146"/>
      <c r="H226" s="146"/>
      <c r="I226" s="146"/>
      <c r="J226" s="146"/>
      <c r="K226" s="146"/>
      <c r="L226" s="146"/>
    </row>
    <row r="227">
      <c r="B227" s="183"/>
      <c r="D227" s="146"/>
      <c r="E227" s="146"/>
      <c r="F227" s="146"/>
      <c r="G227" s="146"/>
      <c r="H227" s="146"/>
      <c r="I227" s="146"/>
      <c r="J227" s="146"/>
      <c r="K227" s="146"/>
      <c r="L227" s="146"/>
    </row>
    <row r="228">
      <c r="B228" s="183"/>
      <c r="D228" s="146"/>
      <c r="E228" s="146"/>
      <c r="F228" s="146"/>
      <c r="G228" s="146"/>
      <c r="H228" s="146"/>
      <c r="I228" s="146"/>
      <c r="J228" s="146"/>
      <c r="K228" s="146"/>
      <c r="L228" s="146"/>
    </row>
    <row r="229">
      <c r="B229" s="183"/>
      <c r="D229" s="146"/>
      <c r="E229" s="146"/>
      <c r="F229" s="146"/>
      <c r="G229" s="146"/>
      <c r="H229" s="146"/>
      <c r="I229" s="146"/>
      <c r="J229" s="146"/>
      <c r="K229" s="146"/>
      <c r="L229" s="146"/>
    </row>
    <row r="230">
      <c r="B230" s="183"/>
      <c r="D230" s="146"/>
      <c r="E230" s="146"/>
      <c r="F230" s="146"/>
      <c r="G230" s="146"/>
      <c r="H230" s="146"/>
      <c r="I230" s="146"/>
      <c r="J230" s="146"/>
      <c r="K230" s="146"/>
      <c r="L230" s="146"/>
    </row>
    <row r="231">
      <c r="B231" s="183"/>
      <c r="D231" s="146"/>
      <c r="E231" s="146"/>
      <c r="F231" s="146"/>
      <c r="G231" s="146"/>
      <c r="H231" s="146"/>
      <c r="I231" s="146"/>
      <c r="J231" s="146"/>
      <c r="K231" s="146"/>
      <c r="L231" s="146"/>
    </row>
    <row r="232">
      <c r="B232" s="183"/>
      <c r="D232" s="146"/>
      <c r="E232" s="146"/>
      <c r="F232" s="146"/>
      <c r="G232" s="146"/>
      <c r="H232" s="146"/>
      <c r="I232" s="146"/>
      <c r="J232" s="146"/>
      <c r="K232" s="146"/>
      <c r="L232" s="146"/>
    </row>
    <row r="233">
      <c r="B233" s="183"/>
      <c r="D233" s="146"/>
      <c r="E233" s="146"/>
      <c r="F233" s="146"/>
      <c r="G233" s="146"/>
      <c r="H233" s="146"/>
      <c r="I233" s="146"/>
      <c r="J233" s="146"/>
      <c r="K233" s="146"/>
      <c r="L233" s="146"/>
    </row>
    <row r="234">
      <c r="B234" s="183"/>
      <c r="D234" s="146"/>
      <c r="E234" s="146"/>
      <c r="F234" s="146"/>
      <c r="G234" s="146"/>
      <c r="H234" s="146"/>
      <c r="I234" s="146"/>
      <c r="J234" s="146"/>
      <c r="K234" s="146"/>
      <c r="L234" s="146"/>
    </row>
    <row r="235">
      <c r="B235" s="183"/>
      <c r="D235" s="146"/>
      <c r="E235" s="146"/>
      <c r="F235" s="146"/>
      <c r="G235" s="146"/>
      <c r="H235" s="146"/>
      <c r="I235" s="146"/>
      <c r="J235" s="146"/>
      <c r="K235" s="146"/>
      <c r="L235" s="146"/>
    </row>
    <row r="236">
      <c r="B236" s="183"/>
      <c r="D236" s="146"/>
      <c r="E236" s="146"/>
      <c r="F236" s="146"/>
      <c r="G236" s="146"/>
      <c r="H236" s="146"/>
      <c r="I236" s="146"/>
      <c r="J236" s="146"/>
      <c r="K236" s="146"/>
      <c r="L236" s="146"/>
    </row>
    <row r="237">
      <c r="B237" s="183"/>
      <c r="D237" s="146"/>
      <c r="E237" s="146"/>
      <c r="F237" s="146"/>
      <c r="G237" s="146"/>
      <c r="H237" s="146"/>
      <c r="I237" s="146"/>
      <c r="J237" s="146"/>
      <c r="K237" s="146"/>
      <c r="L237" s="146"/>
    </row>
    <row r="238">
      <c r="B238" s="183"/>
      <c r="D238" s="146"/>
      <c r="E238" s="146"/>
      <c r="F238" s="146"/>
      <c r="G238" s="146"/>
      <c r="H238" s="146"/>
      <c r="I238" s="146"/>
      <c r="J238" s="146"/>
      <c r="K238" s="146"/>
      <c r="L238" s="146"/>
    </row>
    <row r="239">
      <c r="B239" s="183"/>
      <c r="D239" s="146"/>
      <c r="E239" s="146"/>
      <c r="F239" s="146"/>
      <c r="G239" s="146"/>
      <c r="H239" s="146"/>
      <c r="I239" s="146"/>
      <c r="J239" s="146"/>
      <c r="K239" s="146"/>
      <c r="L239" s="146"/>
    </row>
    <row r="240">
      <c r="B240" s="183"/>
      <c r="D240" s="146"/>
      <c r="E240" s="146"/>
      <c r="F240" s="146"/>
      <c r="G240" s="146"/>
      <c r="H240" s="146"/>
      <c r="I240" s="146"/>
      <c r="J240" s="146"/>
      <c r="K240" s="146"/>
      <c r="L240" s="146"/>
    </row>
    <row r="241">
      <c r="B241" s="183"/>
      <c r="D241" s="146"/>
      <c r="E241" s="146"/>
      <c r="F241" s="146"/>
      <c r="G241" s="146"/>
      <c r="H241" s="146"/>
      <c r="I241" s="146"/>
      <c r="J241" s="146"/>
      <c r="K241" s="146"/>
      <c r="L241" s="146"/>
    </row>
    <row r="242">
      <c r="B242" s="183"/>
      <c r="D242" s="146"/>
      <c r="E242" s="146"/>
      <c r="F242" s="146"/>
      <c r="G242" s="146"/>
      <c r="H242" s="146"/>
      <c r="I242" s="146"/>
      <c r="J242" s="146"/>
      <c r="K242" s="146"/>
      <c r="L242" s="146"/>
    </row>
    <row r="243">
      <c r="B243" s="183"/>
      <c r="D243" s="146"/>
      <c r="E243" s="146"/>
      <c r="F243" s="146"/>
      <c r="G243" s="146"/>
      <c r="H243" s="146"/>
      <c r="I243" s="146"/>
      <c r="J243" s="146"/>
      <c r="K243" s="146"/>
      <c r="L243" s="146"/>
    </row>
    <row r="244">
      <c r="B244" s="183"/>
      <c r="D244" s="146"/>
      <c r="E244" s="146"/>
      <c r="F244" s="146"/>
      <c r="G244" s="146"/>
      <c r="H244" s="146"/>
      <c r="I244" s="146"/>
      <c r="J244" s="146"/>
      <c r="K244" s="146"/>
      <c r="L244" s="146"/>
    </row>
    <row r="245">
      <c r="B245" s="183"/>
      <c r="D245" s="146"/>
      <c r="E245" s="146"/>
      <c r="F245" s="146"/>
      <c r="G245" s="146"/>
      <c r="H245" s="146"/>
      <c r="I245" s="146"/>
      <c r="J245" s="146"/>
      <c r="K245" s="146"/>
      <c r="L245" s="146"/>
    </row>
    <row r="246">
      <c r="B246" s="183"/>
      <c r="D246" s="146"/>
      <c r="E246" s="146"/>
      <c r="F246" s="146"/>
      <c r="G246" s="146"/>
      <c r="H246" s="146"/>
      <c r="I246" s="146"/>
      <c r="J246" s="146"/>
      <c r="K246" s="146"/>
      <c r="L246" s="146"/>
    </row>
    <row r="247">
      <c r="B247" s="183"/>
      <c r="D247" s="146"/>
      <c r="E247" s="146"/>
      <c r="F247" s="146"/>
      <c r="G247" s="146"/>
      <c r="H247" s="146"/>
      <c r="I247" s="146"/>
      <c r="J247" s="146"/>
      <c r="K247" s="146"/>
      <c r="L247" s="146"/>
    </row>
    <row r="248">
      <c r="B248" s="183"/>
      <c r="D248" s="146"/>
      <c r="E248" s="146"/>
      <c r="F248" s="146"/>
      <c r="G248" s="146"/>
      <c r="H248" s="146"/>
      <c r="I248" s="146"/>
      <c r="J248" s="146"/>
      <c r="K248" s="146"/>
      <c r="L248" s="146"/>
    </row>
    <row r="249">
      <c r="B249" s="183"/>
      <c r="D249" s="146"/>
      <c r="E249" s="146"/>
      <c r="F249" s="146"/>
      <c r="G249" s="146"/>
      <c r="H249" s="146"/>
      <c r="I249" s="146"/>
      <c r="J249" s="146"/>
      <c r="K249" s="146"/>
      <c r="L249" s="146"/>
    </row>
    <row r="250">
      <c r="B250" s="183"/>
      <c r="D250" s="146"/>
      <c r="E250" s="146"/>
      <c r="F250" s="146"/>
      <c r="G250" s="146"/>
      <c r="H250" s="146"/>
      <c r="I250" s="146"/>
      <c r="J250" s="146"/>
      <c r="K250" s="146"/>
      <c r="L250" s="146"/>
    </row>
    <row r="251">
      <c r="B251" s="183"/>
      <c r="D251" s="146"/>
      <c r="E251" s="146"/>
      <c r="F251" s="146"/>
      <c r="G251" s="146"/>
      <c r="H251" s="146"/>
      <c r="I251" s="146"/>
      <c r="J251" s="146"/>
      <c r="K251" s="146"/>
      <c r="L251" s="146"/>
    </row>
    <row r="252">
      <c r="B252" s="183"/>
      <c r="D252" s="146"/>
      <c r="E252" s="146"/>
      <c r="F252" s="146"/>
      <c r="G252" s="146"/>
      <c r="H252" s="146"/>
      <c r="I252" s="146"/>
      <c r="J252" s="146"/>
      <c r="K252" s="146"/>
      <c r="L252" s="146"/>
    </row>
    <row r="253">
      <c r="B253" s="183"/>
      <c r="D253" s="146"/>
      <c r="E253" s="146"/>
      <c r="F253" s="146"/>
      <c r="G253" s="146"/>
      <c r="H253" s="146"/>
      <c r="I253" s="146"/>
      <c r="J253" s="146"/>
      <c r="K253" s="146"/>
      <c r="L253" s="146"/>
    </row>
    <row r="254">
      <c r="B254" s="183"/>
      <c r="D254" s="146"/>
      <c r="E254" s="146"/>
      <c r="F254" s="146"/>
      <c r="G254" s="146"/>
      <c r="H254" s="146"/>
      <c r="I254" s="146"/>
      <c r="J254" s="146"/>
      <c r="K254" s="146"/>
      <c r="L254" s="146"/>
    </row>
    <row r="255">
      <c r="B255" s="183"/>
      <c r="D255" s="146"/>
      <c r="E255" s="146"/>
      <c r="F255" s="146"/>
      <c r="G255" s="146"/>
      <c r="H255" s="146"/>
      <c r="I255" s="146"/>
      <c r="J255" s="146"/>
      <c r="K255" s="146"/>
      <c r="L255" s="146"/>
    </row>
    <row r="256">
      <c r="B256" s="183"/>
      <c r="D256" s="146"/>
      <c r="E256" s="146"/>
      <c r="F256" s="146"/>
      <c r="G256" s="146"/>
      <c r="H256" s="146"/>
      <c r="I256" s="146"/>
      <c r="J256" s="146"/>
      <c r="K256" s="146"/>
      <c r="L256" s="146"/>
    </row>
    <row r="257">
      <c r="B257" s="183"/>
      <c r="D257" s="146"/>
      <c r="E257" s="146"/>
      <c r="F257" s="146"/>
      <c r="G257" s="146"/>
      <c r="H257" s="146"/>
      <c r="I257" s="146"/>
      <c r="J257" s="146"/>
      <c r="K257" s="146"/>
      <c r="L257" s="146"/>
    </row>
    <row r="258">
      <c r="B258" s="183"/>
      <c r="D258" s="146"/>
      <c r="E258" s="146"/>
      <c r="F258" s="146"/>
      <c r="G258" s="146"/>
      <c r="H258" s="146"/>
      <c r="I258" s="146"/>
      <c r="J258" s="146"/>
      <c r="K258" s="146"/>
      <c r="L258" s="146"/>
    </row>
    <row r="259">
      <c r="B259" s="183"/>
      <c r="D259" s="146"/>
      <c r="E259" s="146"/>
      <c r="F259" s="146"/>
      <c r="G259" s="146"/>
      <c r="H259" s="146"/>
      <c r="I259" s="146"/>
      <c r="J259" s="146"/>
      <c r="K259" s="146"/>
      <c r="L259" s="146"/>
    </row>
    <row r="260">
      <c r="B260" s="183"/>
      <c r="D260" s="146"/>
      <c r="E260" s="146"/>
      <c r="F260" s="146"/>
      <c r="G260" s="146"/>
      <c r="H260" s="146"/>
      <c r="I260" s="146"/>
      <c r="J260" s="146"/>
      <c r="K260" s="146"/>
      <c r="L260" s="146"/>
    </row>
    <row r="261">
      <c r="B261" s="183"/>
      <c r="D261" s="146"/>
      <c r="E261" s="146"/>
      <c r="F261" s="146"/>
      <c r="G261" s="146"/>
      <c r="H261" s="146"/>
      <c r="I261" s="146"/>
      <c r="J261" s="146"/>
      <c r="K261" s="146"/>
      <c r="L261" s="146"/>
    </row>
    <row r="262">
      <c r="B262" s="183"/>
      <c r="D262" s="146"/>
      <c r="E262" s="146"/>
      <c r="F262" s="146"/>
      <c r="G262" s="146"/>
      <c r="H262" s="146"/>
      <c r="I262" s="146"/>
      <c r="J262" s="146"/>
      <c r="K262" s="146"/>
      <c r="L262" s="146"/>
    </row>
    <row r="263">
      <c r="B263" s="183"/>
      <c r="D263" s="146"/>
      <c r="E263" s="146"/>
      <c r="F263" s="146"/>
      <c r="G263" s="146"/>
      <c r="H263" s="146"/>
      <c r="I263" s="146"/>
      <c r="J263" s="146"/>
      <c r="K263" s="146"/>
      <c r="L263" s="146"/>
    </row>
    <row r="264">
      <c r="B264" s="183"/>
      <c r="D264" s="146"/>
      <c r="E264" s="146"/>
      <c r="F264" s="146"/>
      <c r="G264" s="146"/>
      <c r="H264" s="146"/>
      <c r="I264" s="146"/>
      <c r="J264" s="146"/>
      <c r="K264" s="146"/>
      <c r="L264" s="146"/>
    </row>
    <row r="265">
      <c r="B265" s="183"/>
      <c r="D265" s="146"/>
      <c r="E265" s="146"/>
      <c r="F265" s="146"/>
      <c r="G265" s="146"/>
      <c r="H265" s="146"/>
      <c r="I265" s="146"/>
      <c r="J265" s="146"/>
      <c r="K265" s="146"/>
      <c r="L265" s="146"/>
    </row>
    <row r="266">
      <c r="B266" s="183"/>
      <c r="D266" s="146"/>
      <c r="E266" s="146"/>
      <c r="F266" s="146"/>
      <c r="G266" s="146"/>
      <c r="H266" s="146"/>
      <c r="I266" s="146"/>
      <c r="J266" s="146"/>
      <c r="K266" s="146"/>
      <c r="L266" s="146"/>
    </row>
    <row r="267">
      <c r="B267" s="183"/>
      <c r="D267" s="146"/>
      <c r="E267" s="146"/>
      <c r="F267" s="146"/>
      <c r="G267" s="146"/>
      <c r="H267" s="146"/>
      <c r="I267" s="146"/>
      <c r="J267" s="146"/>
      <c r="K267" s="146"/>
      <c r="L267" s="146"/>
    </row>
    <row r="268">
      <c r="B268" s="183"/>
      <c r="D268" s="146"/>
      <c r="E268" s="146"/>
      <c r="F268" s="146"/>
      <c r="G268" s="146"/>
      <c r="H268" s="146"/>
      <c r="I268" s="146"/>
      <c r="J268" s="146"/>
      <c r="K268" s="146"/>
      <c r="L268" s="146"/>
    </row>
    <row r="269">
      <c r="B269" s="183"/>
      <c r="D269" s="146"/>
      <c r="E269" s="146"/>
      <c r="F269" s="146"/>
      <c r="G269" s="146"/>
      <c r="H269" s="146"/>
      <c r="I269" s="146"/>
      <c r="J269" s="146"/>
      <c r="K269" s="146"/>
      <c r="L269" s="146"/>
    </row>
    <row r="270">
      <c r="B270" s="183"/>
      <c r="D270" s="146"/>
      <c r="E270" s="146"/>
      <c r="F270" s="146"/>
      <c r="G270" s="146"/>
      <c r="H270" s="146"/>
      <c r="I270" s="146"/>
      <c r="J270" s="146"/>
      <c r="K270" s="146"/>
      <c r="L270" s="146"/>
    </row>
    <row r="271">
      <c r="B271" s="183"/>
      <c r="D271" s="146"/>
      <c r="E271" s="146"/>
      <c r="F271" s="146"/>
      <c r="G271" s="146"/>
      <c r="H271" s="146"/>
      <c r="I271" s="146"/>
      <c r="J271" s="146"/>
      <c r="K271" s="146"/>
      <c r="L271" s="146"/>
    </row>
    <row r="272">
      <c r="B272" s="183"/>
      <c r="D272" s="146"/>
      <c r="E272" s="146"/>
      <c r="F272" s="146"/>
      <c r="G272" s="146"/>
      <c r="H272" s="146"/>
      <c r="I272" s="146"/>
      <c r="J272" s="146"/>
      <c r="K272" s="146"/>
      <c r="L272" s="146"/>
    </row>
    <row r="273">
      <c r="B273" s="183"/>
      <c r="D273" s="146"/>
      <c r="E273" s="146"/>
      <c r="F273" s="146"/>
      <c r="G273" s="146"/>
      <c r="H273" s="146"/>
      <c r="I273" s="146"/>
      <c r="J273" s="146"/>
      <c r="K273" s="146"/>
      <c r="L273" s="146"/>
    </row>
    <row r="274">
      <c r="B274" s="183"/>
      <c r="D274" s="146"/>
      <c r="E274" s="146"/>
      <c r="F274" s="146"/>
      <c r="G274" s="146"/>
      <c r="H274" s="146"/>
      <c r="I274" s="146"/>
      <c r="J274" s="146"/>
      <c r="K274" s="146"/>
      <c r="L274" s="146"/>
    </row>
    <row r="275">
      <c r="B275" s="183"/>
      <c r="D275" s="146"/>
      <c r="E275" s="146"/>
      <c r="F275" s="146"/>
      <c r="G275" s="146"/>
      <c r="H275" s="146"/>
      <c r="I275" s="146"/>
      <c r="J275" s="146"/>
      <c r="K275" s="146"/>
      <c r="L275" s="146"/>
    </row>
    <row r="276">
      <c r="B276" s="183"/>
      <c r="D276" s="146"/>
      <c r="E276" s="146"/>
      <c r="F276" s="146"/>
      <c r="G276" s="146"/>
      <c r="H276" s="146"/>
      <c r="I276" s="146"/>
      <c r="J276" s="146"/>
      <c r="K276" s="146"/>
      <c r="L276" s="146"/>
    </row>
    <row r="277">
      <c r="B277" s="183"/>
      <c r="D277" s="146"/>
      <c r="E277" s="146"/>
      <c r="F277" s="146"/>
      <c r="G277" s="146"/>
      <c r="H277" s="146"/>
      <c r="I277" s="146"/>
      <c r="J277" s="146"/>
      <c r="K277" s="146"/>
      <c r="L277" s="146"/>
    </row>
    <row r="278">
      <c r="B278" s="183"/>
      <c r="D278" s="146"/>
      <c r="E278" s="146"/>
      <c r="F278" s="146"/>
      <c r="G278" s="146"/>
      <c r="H278" s="146"/>
      <c r="I278" s="146"/>
      <c r="J278" s="146"/>
      <c r="K278" s="146"/>
      <c r="L278" s="146"/>
    </row>
    <row r="279">
      <c r="B279" s="183"/>
      <c r="D279" s="146"/>
      <c r="E279" s="146"/>
      <c r="F279" s="146"/>
      <c r="G279" s="146"/>
      <c r="H279" s="146"/>
      <c r="I279" s="146"/>
      <c r="J279" s="146"/>
      <c r="K279" s="146"/>
      <c r="L279" s="146"/>
    </row>
    <row r="280">
      <c r="B280" s="183"/>
      <c r="D280" s="146"/>
      <c r="E280" s="146"/>
      <c r="F280" s="146"/>
      <c r="G280" s="146"/>
      <c r="H280" s="146"/>
      <c r="I280" s="146"/>
      <c r="J280" s="146"/>
      <c r="K280" s="146"/>
      <c r="L280" s="146"/>
    </row>
    <row r="281">
      <c r="B281" s="183"/>
      <c r="D281" s="146"/>
      <c r="E281" s="146"/>
      <c r="F281" s="146"/>
      <c r="G281" s="146"/>
      <c r="H281" s="146"/>
      <c r="I281" s="146"/>
      <c r="J281" s="146"/>
      <c r="K281" s="146"/>
      <c r="L281" s="146"/>
    </row>
    <row r="282">
      <c r="B282" s="183"/>
      <c r="D282" s="146"/>
      <c r="E282" s="146"/>
      <c r="F282" s="146"/>
      <c r="G282" s="146"/>
      <c r="H282" s="146"/>
      <c r="I282" s="146"/>
      <c r="J282" s="146"/>
      <c r="K282" s="146"/>
      <c r="L282" s="146"/>
    </row>
    <row r="283">
      <c r="B283" s="183"/>
      <c r="D283" s="146"/>
      <c r="E283" s="146"/>
      <c r="F283" s="146"/>
      <c r="G283" s="146"/>
      <c r="H283" s="146"/>
      <c r="I283" s="146"/>
      <c r="J283" s="146"/>
      <c r="K283" s="146"/>
      <c r="L283" s="146"/>
    </row>
    <row r="284">
      <c r="B284" s="183"/>
      <c r="D284" s="146"/>
      <c r="E284" s="146"/>
      <c r="F284" s="146"/>
      <c r="G284" s="146"/>
      <c r="H284" s="146"/>
      <c r="I284" s="146"/>
      <c r="J284" s="146"/>
      <c r="K284" s="146"/>
      <c r="L284" s="146"/>
    </row>
    <row r="285">
      <c r="B285" s="183"/>
      <c r="D285" s="146"/>
      <c r="E285" s="146"/>
      <c r="F285" s="146"/>
      <c r="G285" s="146"/>
      <c r="H285" s="146"/>
      <c r="I285" s="146"/>
      <c r="J285" s="146"/>
      <c r="K285" s="146"/>
      <c r="L285" s="146"/>
    </row>
    <row r="286">
      <c r="B286" s="183"/>
      <c r="D286" s="146"/>
      <c r="E286" s="146"/>
      <c r="F286" s="146"/>
      <c r="G286" s="146"/>
      <c r="H286" s="146"/>
      <c r="I286" s="146"/>
      <c r="J286" s="146"/>
      <c r="K286" s="146"/>
      <c r="L286" s="146"/>
    </row>
    <row r="287">
      <c r="B287" s="183"/>
      <c r="D287" s="146"/>
      <c r="E287" s="146"/>
      <c r="F287" s="146"/>
      <c r="G287" s="146"/>
      <c r="H287" s="146"/>
      <c r="I287" s="146"/>
      <c r="J287" s="146"/>
      <c r="K287" s="146"/>
      <c r="L287" s="146"/>
    </row>
    <row r="288">
      <c r="B288" s="183"/>
      <c r="D288" s="146"/>
      <c r="E288" s="146"/>
      <c r="F288" s="146"/>
      <c r="G288" s="146"/>
      <c r="H288" s="146"/>
      <c r="I288" s="146"/>
      <c r="J288" s="146"/>
      <c r="K288" s="146"/>
      <c r="L288" s="146"/>
    </row>
    <row r="289">
      <c r="B289" s="183"/>
      <c r="D289" s="146"/>
      <c r="E289" s="146"/>
      <c r="F289" s="146"/>
      <c r="G289" s="146"/>
      <c r="H289" s="146"/>
      <c r="I289" s="146"/>
      <c r="J289" s="146"/>
      <c r="K289" s="146"/>
      <c r="L289" s="146"/>
    </row>
    <row r="290">
      <c r="B290" s="183"/>
      <c r="D290" s="146"/>
      <c r="E290" s="146"/>
      <c r="F290" s="146"/>
      <c r="G290" s="146"/>
      <c r="H290" s="146"/>
      <c r="I290" s="146"/>
      <c r="J290" s="146"/>
      <c r="K290" s="146"/>
      <c r="L290" s="146"/>
    </row>
    <row r="291">
      <c r="B291" s="183"/>
      <c r="D291" s="146"/>
      <c r="E291" s="146"/>
      <c r="F291" s="146"/>
      <c r="G291" s="146"/>
      <c r="H291" s="146"/>
      <c r="I291" s="146"/>
      <c r="J291" s="146"/>
      <c r="K291" s="146"/>
      <c r="L291" s="146"/>
    </row>
    <row r="292">
      <c r="B292" s="183"/>
      <c r="D292" s="146"/>
      <c r="E292" s="146"/>
      <c r="F292" s="146"/>
      <c r="G292" s="146"/>
      <c r="H292" s="146"/>
      <c r="I292" s="146"/>
      <c r="J292" s="146"/>
      <c r="K292" s="146"/>
      <c r="L292" s="146"/>
    </row>
    <row r="293">
      <c r="B293" s="183"/>
      <c r="D293" s="146"/>
      <c r="E293" s="146"/>
      <c r="F293" s="146"/>
      <c r="G293" s="146"/>
      <c r="H293" s="146"/>
      <c r="I293" s="146"/>
      <c r="J293" s="146"/>
      <c r="K293" s="146"/>
      <c r="L293" s="146"/>
    </row>
    <row r="294">
      <c r="B294" s="183"/>
      <c r="D294" s="146"/>
      <c r="E294" s="146"/>
      <c r="F294" s="146"/>
      <c r="G294" s="146"/>
      <c r="H294" s="146"/>
      <c r="I294" s="146"/>
      <c r="J294" s="146"/>
      <c r="K294" s="146"/>
      <c r="L294" s="146"/>
    </row>
    <row r="295">
      <c r="B295" s="183"/>
      <c r="D295" s="146"/>
      <c r="E295" s="146"/>
      <c r="F295" s="146"/>
      <c r="G295" s="146"/>
      <c r="H295" s="146"/>
      <c r="I295" s="146"/>
      <c r="J295" s="146"/>
      <c r="K295" s="146"/>
      <c r="L295" s="146"/>
    </row>
    <row r="296">
      <c r="B296" s="183"/>
      <c r="D296" s="146"/>
      <c r="E296" s="146"/>
      <c r="F296" s="146"/>
      <c r="G296" s="146"/>
      <c r="H296" s="146"/>
      <c r="I296" s="146"/>
      <c r="J296" s="146"/>
      <c r="K296" s="146"/>
      <c r="L296" s="146"/>
    </row>
    <row r="297">
      <c r="B297" s="183"/>
      <c r="D297" s="146"/>
      <c r="E297" s="146"/>
      <c r="F297" s="146"/>
      <c r="G297" s="146"/>
      <c r="H297" s="146"/>
      <c r="I297" s="146"/>
      <c r="J297" s="146"/>
      <c r="K297" s="146"/>
      <c r="L297" s="146"/>
    </row>
    <row r="298">
      <c r="B298" s="183"/>
      <c r="D298" s="146"/>
      <c r="E298" s="146"/>
      <c r="F298" s="146"/>
      <c r="G298" s="146"/>
      <c r="H298" s="146"/>
      <c r="I298" s="146"/>
      <c r="J298" s="146"/>
      <c r="K298" s="146"/>
      <c r="L298" s="146"/>
    </row>
    <row r="299">
      <c r="B299" s="183"/>
      <c r="D299" s="146"/>
      <c r="E299" s="146"/>
      <c r="F299" s="146"/>
      <c r="G299" s="146"/>
      <c r="H299" s="146"/>
      <c r="I299" s="146"/>
      <c r="J299" s="146"/>
      <c r="K299" s="146"/>
      <c r="L299" s="146"/>
    </row>
    <row r="300">
      <c r="B300" s="183"/>
      <c r="D300" s="146"/>
      <c r="E300" s="146"/>
      <c r="F300" s="146"/>
      <c r="G300" s="146"/>
      <c r="H300" s="146"/>
      <c r="I300" s="146"/>
      <c r="J300" s="146"/>
      <c r="K300" s="146"/>
      <c r="L300" s="146"/>
    </row>
    <row r="301">
      <c r="B301" s="183"/>
      <c r="D301" s="146"/>
      <c r="E301" s="146"/>
      <c r="F301" s="146"/>
      <c r="G301" s="146"/>
      <c r="H301" s="146"/>
      <c r="I301" s="146"/>
      <c r="J301" s="146"/>
      <c r="K301" s="146"/>
      <c r="L301" s="146"/>
    </row>
    <row r="302">
      <c r="B302" s="183"/>
      <c r="D302" s="146"/>
      <c r="E302" s="146"/>
      <c r="F302" s="146"/>
      <c r="G302" s="146"/>
      <c r="H302" s="146"/>
      <c r="I302" s="146"/>
      <c r="J302" s="146"/>
      <c r="K302" s="146"/>
      <c r="L302" s="146"/>
    </row>
    <row r="303">
      <c r="B303" s="183"/>
      <c r="D303" s="146"/>
      <c r="E303" s="146"/>
      <c r="F303" s="146"/>
      <c r="G303" s="146"/>
      <c r="H303" s="146"/>
      <c r="I303" s="146"/>
      <c r="J303" s="146"/>
      <c r="K303" s="146"/>
      <c r="L303" s="146"/>
    </row>
    <row r="304">
      <c r="B304" s="183"/>
      <c r="D304" s="146"/>
      <c r="E304" s="146"/>
      <c r="F304" s="146"/>
      <c r="G304" s="146"/>
      <c r="H304" s="146"/>
      <c r="I304" s="146"/>
      <c r="J304" s="146"/>
      <c r="K304" s="146"/>
      <c r="L304" s="146"/>
    </row>
    <row r="305">
      <c r="B305" s="183"/>
      <c r="D305" s="146"/>
      <c r="E305" s="146"/>
      <c r="F305" s="146"/>
      <c r="G305" s="146"/>
      <c r="H305" s="146"/>
      <c r="I305" s="146"/>
      <c r="J305" s="146"/>
      <c r="K305" s="146"/>
      <c r="L305" s="146"/>
    </row>
    <row r="306">
      <c r="B306" s="183"/>
      <c r="D306" s="146"/>
      <c r="E306" s="146"/>
      <c r="F306" s="146"/>
      <c r="G306" s="146"/>
      <c r="H306" s="146"/>
      <c r="I306" s="146"/>
      <c r="J306" s="146"/>
      <c r="K306" s="146"/>
      <c r="L306" s="146"/>
    </row>
    <row r="307">
      <c r="B307" s="183"/>
      <c r="D307" s="146"/>
      <c r="E307" s="146"/>
      <c r="F307" s="146"/>
      <c r="G307" s="146"/>
      <c r="H307" s="146"/>
      <c r="I307" s="146"/>
      <c r="J307" s="146"/>
      <c r="K307" s="146"/>
      <c r="L307" s="146"/>
    </row>
    <row r="308">
      <c r="B308" s="183"/>
      <c r="D308" s="146"/>
      <c r="E308" s="146"/>
      <c r="F308" s="146"/>
      <c r="G308" s="146"/>
      <c r="H308" s="146"/>
      <c r="I308" s="146"/>
      <c r="J308" s="146"/>
      <c r="K308" s="146"/>
      <c r="L308" s="146"/>
    </row>
    <row r="309">
      <c r="B309" s="183"/>
      <c r="D309" s="146"/>
      <c r="E309" s="146"/>
      <c r="F309" s="146"/>
      <c r="G309" s="146"/>
      <c r="H309" s="146"/>
      <c r="I309" s="146"/>
      <c r="J309" s="146"/>
      <c r="K309" s="146"/>
      <c r="L309" s="146"/>
    </row>
    <row r="310">
      <c r="B310" s="183"/>
      <c r="D310" s="146"/>
      <c r="E310" s="146"/>
      <c r="F310" s="146"/>
      <c r="G310" s="146"/>
      <c r="H310" s="146"/>
      <c r="I310" s="146"/>
      <c r="J310" s="146"/>
      <c r="K310" s="146"/>
      <c r="L310" s="146"/>
    </row>
    <row r="311">
      <c r="B311" s="183"/>
      <c r="D311" s="146"/>
      <c r="E311" s="146"/>
      <c r="F311" s="146"/>
      <c r="G311" s="146"/>
      <c r="H311" s="146"/>
      <c r="I311" s="146"/>
      <c r="J311" s="146"/>
      <c r="K311" s="146"/>
      <c r="L311" s="146"/>
    </row>
    <row r="312">
      <c r="B312" s="183"/>
      <c r="D312" s="146"/>
      <c r="E312" s="146"/>
      <c r="F312" s="146"/>
      <c r="G312" s="146"/>
      <c r="H312" s="146"/>
      <c r="I312" s="146"/>
      <c r="J312" s="146"/>
      <c r="K312" s="146"/>
      <c r="L312" s="146"/>
    </row>
    <row r="313">
      <c r="B313" s="183"/>
      <c r="D313" s="146"/>
      <c r="E313" s="146"/>
      <c r="F313" s="146"/>
      <c r="G313" s="146"/>
      <c r="H313" s="146"/>
      <c r="I313" s="146"/>
      <c r="J313" s="146"/>
      <c r="K313" s="146"/>
      <c r="L313" s="146"/>
    </row>
    <row r="314">
      <c r="B314" s="183"/>
      <c r="D314" s="146"/>
      <c r="E314" s="146"/>
      <c r="F314" s="146"/>
      <c r="G314" s="146"/>
      <c r="H314" s="146"/>
      <c r="I314" s="146"/>
      <c r="J314" s="146"/>
      <c r="K314" s="146"/>
      <c r="L314" s="146"/>
    </row>
    <row r="315">
      <c r="B315" s="183"/>
      <c r="D315" s="146"/>
      <c r="E315" s="146"/>
      <c r="F315" s="146"/>
      <c r="G315" s="146"/>
      <c r="H315" s="146"/>
      <c r="I315" s="146"/>
      <c r="J315" s="146"/>
      <c r="K315" s="146"/>
      <c r="L315" s="146"/>
    </row>
    <row r="316">
      <c r="B316" s="183"/>
      <c r="D316" s="146"/>
      <c r="E316" s="146"/>
      <c r="F316" s="146"/>
      <c r="G316" s="146"/>
      <c r="H316" s="146"/>
      <c r="I316" s="146"/>
      <c r="J316" s="146"/>
      <c r="K316" s="146"/>
      <c r="L316" s="146"/>
    </row>
    <row r="317">
      <c r="B317" s="183"/>
      <c r="D317" s="146"/>
      <c r="E317" s="146"/>
      <c r="F317" s="146"/>
      <c r="G317" s="146"/>
      <c r="H317" s="146"/>
      <c r="I317" s="146"/>
      <c r="J317" s="146"/>
      <c r="K317" s="146"/>
      <c r="L317" s="146"/>
    </row>
    <row r="318">
      <c r="B318" s="183"/>
      <c r="D318" s="146"/>
      <c r="E318" s="146"/>
      <c r="F318" s="146"/>
      <c r="G318" s="146"/>
      <c r="H318" s="146"/>
      <c r="I318" s="146"/>
      <c r="J318" s="146"/>
      <c r="K318" s="146"/>
      <c r="L318" s="146"/>
    </row>
    <row r="319">
      <c r="B319" s="183"/>
      <c r="D319" s="146"/>
      <c r="E319" s="146"/>
      <c r="F319" s="146"/>
      <c r="G319" s="146"/>
      <c r="H319" s="146"/>
      <c r="I319" s="146"/>
      <c r="J319" s="146"/>
      <c r="K319" s="146"/>
      <c r="L319" s="146"/>
    </row>
    <row r="320">
      <c r="B320" s="183"/>
      <c r="D320" s="146"/>
      <c r="E320" s="146"/>
      <c r="F320" s="146"/>
      <c r="G320" s="146"/>
      <c r="H320" s="146"/>
      <c r="I320" s="146"/>
      <c r="J320" s="146"/>
      <c r="K320" s="146"/>
      <c r="L320" s="146"/>
    </row>
    <row r="321">
      <c r="B321" s="183"/>
      <c r="D321" s="146"/>
      <c r="E321" s="146"/>
      <c r="F321" s="146"/>
      <c r="G321" s="146"/>
      <c r="H321" s="146"/>
      <c r="I321" s="146"/>
      <c r="J321" s="146"/>
      <c r="K321" s="146"/>
      <c r="L321" s="146"/>
    </row>
    <row r="322">
      <c r="B322" s="183"/>
      <c r="D322" s="146"/>
      <c r="E322" s="146"/>
      <c r="F322" s="146"/>
      <c r="G322" s="146"/>
      <c r="H322" s="146"/>
      <c r="I322" s="146"/>
      <c r="J322" s="146"/>
      <c r="K322" s="146"/>
      <c r="L322" s="146"/>
    </row>
    <row r="323">
      <c r="B323" s="183"/>
      <c r="D323" s="146"/>
      <c r="E323" s="146"/>
      <c r="F323" s="146"/>
      <c r="G323" s="146"/>
      <c r="H323" s="146"/>
      <c r="I323" s="146"/>
      <c r="J323" s="146"/>
      <c r="K323" s="146"/>
      <c r="L323" s="146"/>
    </row>
    <row r="324">
      <c r="B324" s="183"/>
      <c r="D324" s="146"/>
      <c r="E324" s="146"/>
      <c r="F324" s="146"/>
      <c r="G324" s="146"/>
      <c r="H324" s="146"/>
      <c r="I324" s="146"/>
      <c r="J324" s="146"/>
      <c r="K324" s="146"/>
      <c r="L324" s="146"/>
    </row>
    <row r="325">
      <c r="B325" s="183"/>
      <c r="D325" s="146"/>
      <c r="E325" s="146"/>
      <c r="F325" s="146"/>
      <c r="G325" s="146"/>
      <c r="H325" s="146"/>
      <c r="I325" s="146"/>
      <c r="J325" s="146"/>
      <c r="K325" s="146"/>
      <c r="L325" s="146"/>
    </row>
    <row r="326">
      <c r="B326" s="183"/>
      <c r="D326" s="146"/>
      <c r="E326" s="146"/>
      <c r="F326" s="146"/>
      <c r="G326" s="146"/>
      <c r="H326" s="146"/>
      <c r="I326" s="146"/>
      <c r="J326" s="146"/>
      <c r="K326" s="146"/>
      <c r="L326" s="146"/>
    </row>
    <row r="327">
      <c r="B327" s="183"/>
      <c r="D327" s="146"/>
      <c r="E327" s="146"/>
      <c r="F327" s="146"/>
      <c r="G327" s="146"/>
      <c r="H327" s="146"/>
      <c r="I327" s="146"/>
      <c r="J327" s="146"/>
      <c r="K327" s="146"/>
      <c r="L327" s="146"/>
    </row>
    <row r="328">
      <c r="B328" s="183"/>
      <c r="D328" s="146"/>
      <c r="E328" s="146"/>
      <c r="F328" s="146"/>
      <c r="G328" s="146"/>
      <c r="H328" s="146"/>
      <c r="I328" s="146"/>
      <c r="J328" s="146"/>
      <c r="K328" s="146"/>
      <c r="L328" s="146"/>
    </row>
    <row r="329">
      <c r="B329" s="183"/>
      <c r="D329" s="146"/>
      <c r="E329" s="146"/>
      <c r="F329" s="146"/>
      <c r="G329" s="146"/>
      <c r="H329" s="146"/>
      <c r="I329" s="146"/>
      <c r="J329" s="146"/>
      <c r="K329" s="146"/>
      <c r="L329" s="146"/>
    </row>
    <row r="330">
      <c r="B330" s="183"/>
      <c r="D330" s="146"/>
      <c r="E330" s="146"/>
      <c r="F330" s="146"/>
      <c r="G330" s="146"/>
      <c r="H330" s="146"/>
      <c r="I330" s="146"/>
      <c r="J330" s="146"/>
      <c r="K330" s="146"/>
      <c r="L330" s="146"/>
    </row>
    <row r="331">
      <c r="B331" s="183"/>
      <c r="D331" s="146"/>
      <c r="E331" s="146"/>
      <c r="F331" s="146"/>
      <c r="G331" s="146"/>
      <c r="H331" s="146"/>
      <c r="I331" s="146"/>
      <c r="J331" s="146"/>
      <c r="K331" s="146"/>
      <c r="L331" s="146"/>
    </row>
    <row r="332">
      <c r="B332" s="183"/>
      <c r="D332" s="146"/>
      <c r="E332" s="146"/>
      <c r="F332" s="146"/>
      <c r="G332" s="146"/>
      <c r="H332" s="146"/>
      <c r="I332" s="146"/>
      <c r="J332" s="146"/>
      <c r="K332" s="146"/>
      <c r="L332" s="146"/>
    </row>
    <row r="333">
      <c r="B333" s="183"/>
      <c r="D333" s="146"/>
      <c r="E333" s="146"/>
      <c r="F333" s="146"/>
      <c r="G333" s="146"/>
      <c r="H333" s="146"/>
      <c r="I333" s="146"/>
      <c r="J333" s="146"/>
      <c r="K333" s="146"/>
      <c r="L333" s="146"/>
    </row>
    <row r="334">
      <c r="B334" s="183"/>
      <c r="D334" s="146"/>
      <c r="E334" s="146"/>
      <c r="F334" s="146"/>
      <c r="G334" s="146"/>
      <c r="H334" s="146"/>
      <c r="I334" s="146"/>
      <c r="J334" s="146"/>
      <c r="K334" s="146"/>
      <c r="L334" s="146"/>
    </row>
    <row r="335">
      <c r="B335" s="183"/>
      <c r="D335" s="146"/>
      <c r="E335" s="146"/>
      <c r="F335" s="146"/>
      <c r="G335" s="146"/>
      <c r="H335" s="146"/>
      <c r="I335" s="146"/>
      <c r="J335" s="146"/>
      <c r="K335" s="146"/>
      <c r="L335" s="146"/>
    </row>
    <row r="336">
      <c r="B336" s="183"/>
      <c r="D336" s="146"/>
      <c r="E336" s="146"/>
      <c r="F336" s="146"/>
      <c r="G336" s="146"/>
      <c r="H336" s="146"/>
      <c r="I336" s="146"/>
      <c r="J336" s="146"/>
      <c r="K336" s="146"/>
      <c r="L336" s="146"/>
    </row>
    <row r="337">
      <c r="B337" s="183"/>
      <c r="D337" s="146"/>
      <c r="E337" s="146"/>
      <c r="F337" s="146"/>
      <c r="G337" s="146"/>
      <c r="H337" s="146"/>
      <c r="I337" s="146"/>
      <c r="J337" s="146"/>
      <c r="K337" s="146"/>
      <c r="L337" s="146"/>
    </row>
    <row r="338">
      <c r="B338" s="183"/>
      <c r="D338" s="146"/>
      <c r="E338" s="146"/>
      <c r="F338" s="146"/>
      <c r="G338" s="146"/>
      <c r="H338" s="146"/>
      <c r="I338" s="146"/>
      <c r="J338" s="146"/>
      <c r="K338" s="146"/>
      <c r="L338" s="146"/>
    </row>
    <row r="339">
      <c r="B339" s="183"/>
      <c r="D339" s="146"/>
      <c r="E339" s="146"/>
      <c r="F339" s="146"/>
      <c r="G339" s="146"/>
      <c r="H339" s="146"/>
      <c r="I339" s="146"/>
      <c r="J339" s="146"/>
      <c r="K339" s="146"/>
      <c r="L339" s="146"/>
    </row>
    <row r="340">
      <c r="B340" s="183"/>
      <c r="D340" s="146"/>
      <c r="E340" s="146"/>
      <c r="F340" s="146"/>
      <c r="G340" s="146"/>
      <c r="H340" s="146"/>
      <c r="I340" s="146"/>
      <c r="J340" s="146"/>
      <c r="K340" s="146"/>
      <c r="L340" s="146"/>
    </row>
    <row r="341">
      <c r="B341" s="183"/>
      <c r="D341" s="146"/>
      <c r="E341" s="146"/>
      <c r="F341" s="146"/>
      <c r="G341" s="146"/>
      <c r="H341" s="146"/>
      <c r="I341" s="146"/>
      <c r="J341" s="146"/>
      <c r="K341" s="146"/>
      <c r="L341" s="146"/>
    </row>
    <row r="342">
      <c r="B342" s="183"/>
      <c r="D342" s="146"/>
      <c r="E342" s="146"/>
      <c r="F342" s="146"/>
      <c r="G342" s="146"/>
      <c r="H342" s="146"/>
      <c r="I342" s="146"/>
      <c r="J342" s="146"/>
      <c r="K342" s="146"/>
      <c r="L342" s="146"/>
    </row>
    <row r="343">
      <c r="B343" s="183"/>
      <c r="D343" s="146"/>
      <c r="E343" s="146"/>
      <c r="F343" s="146"/>
      <c r="G343" s="146"/>
      <c r="H343" s="146"/>
      <c r="I343" s="146"/>
      <c r="J343" s="146"/>
      <c r="K343" s="146"/>
      <c r="L343" s="146"/>
    </row>
    <row r="344">
      <c r="B344" s="183"/>
      <c r="D344" s="146"/>
      <c r="E344" s="146"/>
      <c r="F344" s="146"/>
      <c r="G344" s="146"/>
      <c r="H344" s="146"/>
      <c r="I344" s="146"/>
      <c r="J344" s="146"/>
      <c r="K344" s="146"/>
      <c r="L344" s="146"/>
    </row>
    <row r="345">
      <c r="B345" s="183"/>
      <c r="D345" s="146"/>
      <c r="E345" s="146"/>
      <c r="F345" s="146"/>
      <c r="G345" s="146"/>
      <c r="H345" s="146"/>
      <c r="I345" s="146"/>
      <c r="J345" s="146"/>
      <c r="K345" s="146"/>
      <c r="L345" s="146"/>
    </row>
    <row r="346">
      <c r="B346" s="183"/>
      <c r="D346" s="146"/>
      <c r="E346" s="146"/>
      <c r="F346" s="146"/>
      <c r="G346" s="146"/>
      <c r="H346" s="146"/>
      <c r="I346" s="146"/>
      <c r="J346" s="146"/>
      <c r="K346" s="146"/>
      <c r="L346" s="146"/>
    </row>
    <row r="347">
      <c r="B347" s="183"/>
      <c r="D347" s="146"/>
      <c r="E347" s="146"/>
      <c r="F347" s="146"/>
      <c r="G347" s="146"/>
      <c r="H347" s="146"/>
      <c r="I347" s="146"/>
      <c r="J347" s="146"/>
      <c r="K347" s="146"/>
      <c r="L347" s="146"/>
    </row>
    <row r="348">
      <c r="B348" s="183"/>
      <c r="D348" s="146"/>
      <c r="E348" s="146"/>
      <c r="F348" s="146"/>
      <c r="G348" s="146"/>
      <c r="H348" s="146"/>
      <c r="I348" s="146"/>
      <c r="J348" s="146"/>
      <c r="K348" s="146"/>
      <c r="L348" s="146"/>
    </row>
    <row r="349">
      <c r="B349" s="183"/>
      <c r="D349" s="146"/>
      <c r="E349" s="146"/>
      <c r="F349" s="146"/>
      <c r="G349" s="146"/>
      <c r="H349" s="146"/>
      <c r="I349" s="146"/>
      <c r="J349" s="146"/>
      <c r="K349" s="146"/>
      <c r="L349" s="146"/>
    </row>
    <row r="350">
      <c r="B350" s="183"/>
      <c r="D350" s="146"/>
      <c r="E350" s="146"/>
      <c r="F350" s="146"/>
      <c r="G350" s="146"/>
      <c r="H350" s="146"/>
      <c r="I350" s="146"/>
      <c r="J350" s="146"/>
      <c r="K350" s="146"/>
      <c r="L350" s="146"/>
    </row>
    <row r="351">
      <c r="B351" s="183"/>
      <c r="D351" s="146"/>
      <c r="E351" s="146"/>
      <c r="F351" s="146"/>
      <c r="G351" s="146"/>
      <c r="H351" s="146"/>
      <c r="I351" s="146"/>
      <c r="J351" s="146"/>
      <c r="K351" s="146"/>
      <c r="L351" s="146"/>
    </row>
    <row r="352">
      <c r="B352" s="183"/>
      <c r="D352" s="146"/>
      <c r="E352" s="146"/>
      <c r="F352" s="146"/>
      <c r="G352" s="146"/>
      <c r="H352" s="146"/>
      <c r="I352" s="146"/>
      <c r="J352" s="146"/>
      <c r="K352" s="146"/>
      <c r="L352" s="146"/>
    </row>
    <row r="353">
      <c r="B353" s="183"/>
      <c r="D353" s="146"/>
      <c r="E353" s="146"/>
      <c r="F353" s="146"/>
      <c r="G353" s="146"/>
      <c r="H353" s="146"/>
      <c r="I353" s="146"/>
      <c r="J353" s="146"/>
      <c r="K353" s="146"/>
      <c r="L353" s="146"/>
    </row>
    <row r="354">
      <c r="B354" s="183"/>
      <c r="D354" s="146"/>
      <c r="E354" s="146"/>
      <c r="F354" s="146"/>
      <c r="G354" s="146"/>
      <c r="H354" s="146"/>
      <c r="I354" s="146"/>
      <c r="J354" s="146"/>
      <c r="K354" s="146"/>
      <c r="L354" s="146"/>
    </row>
    <row r="355">
      <c r="B355" s="183"/>
      <c r="D355" s="146"/>
      <c r="E355" s="146"/>
      <c r="F355" s="146"/>
      <c r="G355" s="146"/>
      <c r="H355" s="146"/>
      <c r="I355" s="146"/>
      <c r="J355" s="146"/>
      <c r="K355" s="146"/>
      <c r="L355" s="146"/>
    </row>
    <row r="356">
      <c r="B356" s="183"/>
      <c r="D356" s="146"/>
      <c r="E356" s="146"/>
      <c r="F356" s="146"/>
      <c r="G356" s="146"/>
      <c r="H356" s="146"/>
      <c r="I356" s="146"/>
      <c r="J356" s="146"/>
      <c r="K356" s="146"/>
      <c r="L356" s="146"/>
    </row>
    <row r="357">
      <c r="B357" s="183"/>
      <c r="D357" s="146"/>
      <c r="E357" s="146"/>
      <c r="F357" s="146"/>
      <c r="G357" s="146"/>
      <c r="H357" s="146"/>
      <c r="I357" s="146"/>
      <c r="J357" s="146"/>
      <c r="K357" s="146"/>
      <c r="L357" s="146"/>
    </row>
    <row r="358">
      <c r="B358" s="183"/>
      <c r="D358" s="146"/>
      <c r="E358" s="146"/>
      <c r="F358" s="146"/>
      <c r="G358" s="146"/>
      <c r="H358" s="146"/>
      <c r="I358" s="146"/>
      <c r="J358" s="146"/>
      <c r="K358" s="146"/>
      <c r="L358" s="146"/>
    </row>
    <row r="359">
      <c r="B359" s="183"/>
      <c r="D359" s="146"/>
      <c r="E359" s="146"/>
      <c r="F359" s="146"/>
      <c r="G359" s="146"/>
      <c r="H359" s="146"/>
      <c r="I359" s="146"/>
      <c r="J359" s="146"/>
      <c r="K359" s="146"/>
      <c r="L359" s="146"/>
    </row>
    <row r="360">
      <c r="B360" s="183"/>
      <c r="D360" s="146"/>
      <c r="E360" s="146"/>
      <c r="F360" s="146"/>
      <c r="G360" s="146"/>
      <c r="H360" s="146"/>
      <c r="I360" s="146"/>
      <c r="J360" s="146"/>
      <c r="K360" s="146"/>
      <c r="L360" s="146"/>
    </row>
    <row r="361">
      <c r="B361" s="183"/>
      <c r="D361" s="146"/>
      <c r="E361" s="146"/>
      <c r="F361" s="146"/>
      <c r="G361" s="146"/>
      <c r="H361" s="146"/>
      <c r="I361" s="146"/>
      <c r="J361" s="146"/>
      <c r="K361" s="146"/>
      <c r="L361" s="146"/>
    </row>
    <row r="362">
      <c r="B362" s="183"/>
      <c r="D362" s="146"/>
      <c r="E362" s="146"/>
      <c r="F362" s="146"/>
      <c r="G362" s="146"/>
      <c r="H362" s="146"/>
      <c r="I362" s="146"/>
      <c r="J362" s="146"/>
      <c r="K362" s="146"/>
      <c r="L362" s="146"/>
    </row>
    <row r="363">
      <c r="B363" s="183"/>
      <c r="D363" s="146"/>
      <c r="E363" s="146"/>
      <c r="F363" s="146"/>
      <c r="G363" s="146"/>
      <c r="H363" s="146"/>
      <c r="I363" s="146"/>
      <c r="J363" s="146"/>
      <c r="K363" s="146"/>
      <c r="L363" s="146"/>
    </row>
    <row r="364">
      <c r="B364" s="183"/>
      <c r="D364" s="146"/>
      <c r="E364" s="146"/>
      <c r="F364" s="146"/>
      <c r="G364" s="146"/>
      <c r="H364" s="146"/>
      <c r="I364" s="146"/>
      <c r="J364" s="146"/>
      <c r="K364" s="146"/>
      <c r="L364" s="146"/>
    </row>
    <row r="365">
      <c r="B365" s="183"/>
      <c r="D365" s="146"/>
      <c r="E365" s="146"/>
      <c r="F365" s="146"/>
      <c r="G365" s="146"/>
      <c r="H365" s="146"/>
      <c r="I365" s="146"/>
      <c r="J365" s="146"/>
      <c r="K365" s="146"/>
      <c r="L365" s="146"/>
    </row>
    <row r="366">
      <c r="B366" s="183"/>
      <c r="D366" s="146"/>
      <c r="E366" s="146"/>
      <c r="F366" s="146"/>
      <c r="G366" s="146"/>
      <c r="H366" s="146"/>
      <c r="I366" s="146"/>
      <c r="J366" s="146"/>
      <c r="K366" s="146"/>
      <c r="L366" s="146"/>
    </row>
    <row r="367">
      <c r="B367" s="183"/>
      <c r="D367" s="146"/>
      <c r="E367" s="146"/>
      <c r="F367" s="146"/>
      <c r="G367" s="146"/>
      <c r="H367" s="146"/>
      <c r="I367" s="146"/>
      <c r="J367" s="146"/>
      <c r="K367" s="146"/>
      <c r="L367" s="146"/>
    </row>
    <row r="368">
      <c r="B368" s="183"/>
      <c r="D368" s="146"/>
      <c r="E368" s="146"/>
      <c r="F368" s="146"/>
      <c r="G368" s="146"/>
      <c r="H368" s="146"/>
      <c r="I368" s="146"/>
      <c r="J368" s="146"/>
      <c r="K368" s="146"/>
      <c r="L368" s="146"/>
    </row>
    <row r="369">
      <c r="B369" s="183"/>
      <c r="D369" s="146"/>
      <c r="E369" s="146"/>
      <c r="F369" s="146"/>
      <c r="G369" s="146"/>
      <c r="H369" s="146"/>
      <c r="I369" s="146"/>
      <c r="J369" s="146"/>
      <c r="K369" s="146"/>
      <c r="L369" s="146"/>
    </row>
    <row r="370">
      <c r="B370" s="183"/>
      <c r="D370" s="146"/>
      <c r="E370" s="146"/>
      <c r="F370" s="146"/>
      <c r="G370" s="146"/>
      <c r="H370" s="146"/>
      <c r="I370" s="146"/>
      <c r="J370" s="146"/>
      <c r="K370" s="146"/>
      <c r="L370" s="146"/>
    </row>
    <row r="371">
      <c r="B371" s="183"/>
      <c r="D371" s="146"/>
      <c r="E371" s="146"/>
      <c r="F371" s="146"/>
      <c r="G371" s="146"/>
      <c r="H371" s="146"/>
      <c r="I371" s="146"/>
      <c r="J371" s="146"/>
      <c r="K371" s="146"/>
      <c r="L371" s="146"/>
    </row>
    <row r="372">
      <c r="B372" s="183"/>
      <c r="D372" s="146"/>
      <c r="E372" s="146"/>
      <c r="F372" s="146"/>
      <c r="G372" s="146"/>
      <c r="H372" s="146"/>
      <c r="I372" s="146"/>
      <c r="J372" s="146"/>
      <c r="K372" s="146"/>
      <c r="L372" s="146"/>
    </row>
    <row r="373">
      <c r="B373" s="183"/>
      <c r="D373" s="146"/>
      <c r="E373" s="146"/>
      <c r="F373" s="146"/>
      <c r="G373" s="146"/>
      <c r="H373" s="146"/>
      <c r="I373" s="146"/>
      <c r="J373" s="146"/>
      <c r="K373" s="146"/>
      <c r="L373" s="146"/>
    </row>
    <row r="374">
      <c r="B374" s="183"/>
      <c r="D374" s="146"/>
      <c r="E374" s="146"/>
      <c r="F374" s="146"/>
      <c r="G374" s="146"/>
      <c r="H374" s="146"/>
      <c r="I374" s="146"/>
      <c r="J374" s="146"/>
      <c r="K374" s="146"/>
      <c r="L374" s="146"/>
    </row>
    <row r="375">
      <c r="B375" s="183"/>
      <c r="D375" s="146"/>
      <c r="E375" s="146"/>
      <c r="F375" s="146"/>
      <c r="G375" s="146"/>
      <c r="H375" s="146"/>
      <c r="I375" s="146"/>
      <c r="J375" s="146"/>
      <c r="K375" s="146"/>
      <c r="L375" s="146"/>
    </row>
    <row r="376">
      <c r="B376" s="183"/>
      <c r="D376" s="146"/>
      <c r="E376" s="146"/>
      <c r="F376" s="146"/>
      <c r="G376" s="146"/>
      <c r="H376" s="146"/>
      <c r="I376" s="146"/>
      <c r="J376" s="146"/>
      <c r="K376" s="146"/>
      <c r="L376" s="146"/>
    </row>
    <row r="377">
      <c r="B377" s="183"/>
      <c r="D377" s="146"/>
      <c r="E377" s="146"/>
      <c r="F377" s="146"/>
      <c r="G377" s="146"/>
      <c r="H377" s="146"/>
      <c r="I377" s="146"/>
      <c r="J377" s="146"/>
      <c r="K377" s="146"/>
      <c r="L377" s="146"/>
    </row>
    <row r="378">
      <c r="B378" s="183"/>
      <c r="D378" s="146"/>
      <c r="E378" s="146"/>
      <c r="F378" s="146"/>
      <c r="G378" s="146"/>
      <c r="H378" s="146"/>
      <c r="I378" s="146"/>
      <c r="J378" s="146"/>
      <c r="K378" s="146"/>
      <c r="L378" s="146"/>
    </row>
    <row r="379">
      <c r="B379" s="183"/>
      <c r="D379" s="146"/>
      <c r="E379" s="146"/>
      <c r="F379" s="146"/>
      <c r="G379" s="146"/>
      <c r="H379" s="146"/>
      <c r="I379" s="146"/>
      <c r="J379" s="146"/>
      <c r="K379" s="146"/>
      <c r="L379" s="146"/>
    </row>
    <row r="380">
      <c r="B380" s="183"/>
      <c r="D380" s="146"/>
      <c r="E380" s="146"/>
      <c r="F380" s="146"/>
      <c r="G380" s="146"/>
      <c r="H380" s="146"/>
      <c r="I380" s="146"/>
      <c r="J380" s="146"/>
      <c r="K380" s="146"/>
      <c r="L380" s="146"/>
    </row>
    <row r="381">
      <c r="B381" s="183"/>
      <c r="D381" s="146"/>
      <c r="E381" s="146"/>
      <c r="F381" s="146"/>
      <c r="G381" s="146"/>
      <c r="H381" s="146"/>
      <c r="I381" s="146"/>
      <c r="J381" s="146"/>
      <c r="K381" s="146"/>
      <c r="L381" s="146"/>
    </row>
    <row r="382">
      <c r="B382" s="183"/>
      <c r="D382" s="146"/>
      <c r="E382" s="146"/>
      <c r="F382" s="146"/>
      <c r="G382" s="146"/>
      <c r="H382" s="146"/>
      <c r="I382" s="146"/>
      <c r="J382" s="146"/>
      <c r="K382" s="146"/>
      <c r="L382" s="146"/>
    </row>
    <row r="383">
      <c r="B383" s="183"/>
      <c r="D383" s="146"/>
      <c r="E383" s="146"/>
      <c r="F383" s="146"/>
      <c r="G383" s="146"/>
      <c r="H383" s="146"/>
      <c r="I383" s="146"/>
      <c r="J383" s="146"/>
      <c r="K383" s="146"/>
      <c r="L383" s="146"/>
    </row>
    <row r="384">
      <c r="B384" s="183"/>
      <c r="D384" s="146"/>
      <c r="E384" s="146"/>
      <c r="F384" s="146"/>
      <c r="G384" s="146"/>
      <c r="H384" s="146"/>
      <c r="I384" s="146"/>
      <c r="J384" s="146"/>
      <c r="K384" s="146"/>
      <c r="L384" s="146"/>
    </row>
    <row r="385">
      <c r="B385" s="183"/>
      <c r="D385" s="146"/>
      <c r="E385" s="146"/>
      <c r="F385" s="146"/>
      <c r="G385" s="146"/>
      <c r="H385" s="146"/>
      <c r="I385" s="146"/>
      <c r="J385" s="146"/>
      <c r="K385" s="146"/>
      <c r="L385" s="146"/>
    </row>
    <row r="386">
      <c r="B386" s="183"/>
      <c r="D386" s="146"/>
      <c r="E386" s="146"/>
      <c r="F386" s="146"/>
      <c r="G386" s="146"/>
      <c r="H386" s="146"/>
      <c r="I386" s="146"/>
      <c r="J386" s="146"/>
      <c r="K386" s="146"/>
      <c r="L386" s="146"/>
    </row>
    <row r="387">
      <c r="B387" s="183"/>
      <c r="D387" s="146"/>
      <c r="E387" s="146"/>
      <c r="F387" s="146"/>
      <c r="G387" s="146"/>
      <c r="H387" s="146"/>
      <c r="I387" s="146"/>
      <c r="J387" s="146"/>
      <c r="K387" s="146"/>
      <c r="L387" s="146"/>
    </row>
    <row r="388">
      <c r="B388" s="183"/>
      <c r="D388" s="146"/>
      <c r="E388" s="146"/>
      <c r="F388" s="146"/>
      <c r="G388" s="146"/>
      <c r="H388" s="146"/>
      <c r="I388" s="146"/>
      <c r="J388" s="146"/>
      <c r="K388" s="146"/>
      <c r="L388" s="146"/>
    </row>
    <row r="389">
      <c r="B389" s="183"/>
      <c r="D389" s="146"/>
      <c r="E389" s="146"/>
      <c r="F389" s="146"/>
      <c r="G389" s="146"/>
      <c r="H389" s="146"/>
      <c r="I389" s="146"/>
      <c r="J389" s="146"/>
      <c r="K389" s="146"/>
      <c r="L389" s="146"/>
    </row>
    <row r="390">
      <c r="B390" s="183"/>
      <c r="D390" s="146"/>
      <c r="E390" s="146"/>
      <c r="F390" s="146"/>
      <c r="G390" s="146"/>
      <c r="H390" s="146"/>
      <c r="I390" s="146"/>
      <c r="J390" s="146"/>
      <c r="K390" s="146"/>
      <c r="L390" s="146"/>
    </row>
    <row r="391">
      <c r="B391" s="183"/>
      <c r="D391" s="146"/>
      <c r="E391" s="146"/>
      <c r="F391" s="146"/>
      <c r="G391" s="146"/>
      <c r="H391" s="146"/>
      <c r="I391" s="146"/>
      <c r="J391" s="146"/>
      <c r="K391" s="146"/>
      <c r="L391" s="146"/>
    </row>
    <row r="392">
      <c r="B392" s="183"/>
      <c r="D392" s="146"/>
      <c r="E392" s="146"/>
      <c r="F392" s="146"/>
      <c r="G392" s="146"/>
      <c r="H392" s="146"/>
      <c r="I392" s="146"/>
      <c r="J392" s="146"/>
      <c r="K392" s="146"/>
      <c r="L392" s="146"/>
    </row>
    <row r="393">
      <c r="B393" s="183"/>
      <c r="D393" s="146"/>
      <c r="E393" s="146"/>
      <c r="F393" s="146"/>
      <c r="G393" s="146"/>
      <c r="H393" s="146"/>
      <c r="I393" s="146"/>
      <c r="J393" s="146"/>
      <c r="K393" s="146"/>
      <c r="L393" s="146"/>
    </row>
    <row r="394">
      <c r="B394" s="183"/>
      <c r="D394" s="146"/>
      <c r="E394" s="146"/>
      <c r="F394" s="146"/>
      <c r="G394" s="146"/>
      <c r="H394" s="146"/>
      <c r="I394" s="146"/>
      <c r="J394" s="146"/>
      <c r="K394" s="146"/>
      <c r="L394" s="146"/>
    </row>
    <row r="395">
      <c r="B395" s="183"/>
      <c r="D395" s="146"/>
      <c r="E395" s="146"/>
      <c r="F395" s="146"/>
      <c r="G395" s="146"/>
      <c r="H395" s="146"/>
      <c r="I395" s="146"/>
      <c r="J395" s="146"/>
      <c r="K395" s="146"/>
      <c r="L395" s="146"/>
    </row>
    <row r="396">
      <c r="B396" s="183"/>
      <c r="D396" s="146"/>
      <c r="E396" s="146"/>
      <c r="F396" s="146"/>
      <c r="G396" s="146"/>
      <c r="H396" s="146"/>
      <c r="I396" s="146"/>
      <c r="J396" s="146"/>
      <c r="K396" s="146"/>
      <c r="L396" s="146"/>
    </row>
    <row r="397">
      <c r="B397" s="183"/>
      <c r="D397" s="146"/>
      <c r="E397" s="146"/>
      <c r="F397" s="146"/>
      <c r="G397" s="146"/>
      <c r="H397" s="146"/>
      <c r="I397" s="146"/>
      <c r="J397" s="146"/>
      <c r="K397" s="146"/>
      <c r="L397" s="146"/>
    </row>
    <row r="398">
      <c r="B398" s="183"/>
      <c r="D398" s="146"/>
      <c r="E398" s="146"/>
      <c r="F398" s="146"/>
      <c r="G398" s="146"/>
      <c r="H398" s="146"/>
      <c r="I398" s="146"/>
      <c r="J398" s="146"/>
      <c r="K398" s="146"/>
      <c r="L398" s="146"/>
    </row>
    <row r="399">
      <c r="B399" s="183"/>
      <c r="D399" s="146"/>
      <c r="E399" s="146"/>
      <c r="F399" s="146"/>
      <c r="G399" s="146"/>
      <c r="H399" s="146"/>
      <c r="I399" s="146"/>
      <c r="J399" s="146"/>
      <c r="K399" s="146"/>
      <c r="L399" s="146"/>
    </row>
    <row r="400">
      <c r="B400" s="183"/>
      <c r="D400" s="146"/>
      <c r="E400" s="146"/>
      <c r="F400" s="146"/>
      <c r="G400" s="146"/>
      <c r="H400" s="146"/>
      <c r="I400" s="146"/>
      <c r="J400" s="146"/>
      <c r="K400" s="146"/>
      <c r="L400" s="146"/>
    </row>
    <row r="401">
      <c r="B401" s="183"/>
      <c r="D401" s="146"/>
      <c r="E401" s="146"/>
      <c r="F401" s="146"/>
      <c r="G401" s="146"/>
      <c r="H401" s="146"/>
      <c r="I401" s="146"/>
      <c r="J401" s="146"/>
      <c r="K401" s="146"/>
      <c r="L401" s="146"/>
    </row>
    <row r="402">
      <c r="B402" s="183"/>
      <c r="D402" s="146"/>
      <c r="E402" s="146"/>
      <c r="F402" s="146"/>
      <c r="G402" s="146"/>
      <c r="H402" s="146"/>
      <c r="I402" s="146"/>
      <c r="J402" s="146"/>
      <c r="K402" s="146"/>
      <c r="L402" s="146"/>
    </row>
    <row r="403">
      <c r="B403" s="183"/>
      <c r="D403" s="146"/>
      <c r="E403" s="146"/>
      <c r="F403" s="146"/>
      <c r="G403" s="146"/>
      <c r="H403" s="146"/>
      <c r="I403" s="146"/>
      <c r="J403" s="146"/>
      <c r="K403" s="146"/>
      <c r="L403" s="146"/>
    </row>
    <row r="404">
      <c r="B404" s="183"/>
      <c r="D404" s="146"/>
      <c r="E404" s="146"/>
      <c r="F404" s="146"/>
      <c r="G404" s="146"/>
      <c r="H404" s="146"/>
      <c r="I404" s="146"/>
      <c r="J404" s="146"/>
      <c r="K404" s="146"/>
      <c r="L404" s="146"/>
    </row>
    <row r="405">
      <c r="B405" s="183"/>
      <c r="D405" s="146"/>
      <c r="E405" s="146"/>
      <c r="F405" s="146"/>
      <c r="G405" s="146"/>
      <c r="H405" s="146"/>
      <c r="I405" s="146"/>
      <c r="J405" s="146"/>
      <c r="K405" s="146"/>
      <c r="L405" s="146"/>
    </row>
    <row r="406">
      <c r="B406" s="183"/>
      <c r="D406" s="146"/>
      <c r="E406" s="146"/>
      <c r="F406" s="146"/>
      <c r="G406" s="146"/>
      <c r="H406" s="146"/>
      <c r="I406" s="146"/>
      <c r="J406" s="146"/>
      <c r="K406" s="146"/>
      <c r="L406" s="146"/>
    </row>
    <row r="407">
      <c r="B407" s="183"/>
      <c r="D407" s="146"/>
      <c r="E407" s="146"/>
      <c r="F407" s="146"/>
      <c r="G407" s="146"/>
      <c r="H407" s="146"/>
      <c r="I407" s="146"/>
      <c r="J407" s="146"/>
      <c r="K407" s="146"/>
      <c r="L407" s="146"/>
    </row>
    <row r="408">
      <c r="B408" s="183"/>
      <c r="D408" s="146"/>
      <c r="E408" s="146"/>
      <c r="F408" s="146"/>
      <c r="G408" s="146"/>
      <c r="H408" s="146"/>
      <c r="I408" s="146"/>
      <c r="J408" s="146"/>
      <c r="K408" s="146"/>
      <c r="L408" s="146"/>
    </row>
    <row r="409">
      <c r="B409" s="183"/>
      <c r="D409" s="146"/>
      <c r="E409" s="146"/>
      <c r="F409" s="146"/>
      <c r="G409" s="146"/>
      <c r="H409" s="146"/>
      <c r="I409" s="146"/>
      <c r="J409" s="146"/>
      <c r="K409" s="146"/>
      <c r="L409" s="146"/>
    </row>
    <row r="410">
      <c r="B410" s="183"/>
      <c r="D410" s="146"/>
      <c r="E410" s="146"/>
      <c r="F410" s="146"/>
      <c r="G410" s="146"/>
      <c r="H410" s="146"/>
      <c r="I410" s="146"/>
      <c r="J410" s="146"/>
      <c r="K410" s="146"/>
      <c r="L410" s="146"/>
    </row>
    <row r="411">
      <c r="B411" s="183"/>
      <c r="D411" s="146"/>
      <c r="E411" s="146"/>
      <c r="F411" s="146"/>
      <c r="G411" s="146"/>
      <c r="H411" s="146"/>
      <c r="I411" s="146"/>
      <c r="J411" s="146"/>
      <c r="K411" s="146"/>
      <c r="L411" s="146"/>
    </row>
    <row r="412">
      <c r="B412" s="183"/>
      <c r="D412" s="146"/>
      <c r="E412" s="146"/>
      <c r="F412" s="146"/>
      <c r="G412" s="146"/>
      <c r="H412" s="146"/>
      <c r="I412" s="146"/>
      <c r="J412" s="146"/>
      <c r="K412" s="146"/>
      <c r="L412" s="146"/>
    </row>
    <row r="413">
      <c r="B413" s="183"/>
      <c r="D413" s="146"/>
      <c r="E413" s="146"/>
      <c r="F413" s="146"/>
      <c r="G413" s="146"/>
      <c r="H413" s="146"/>
      <c r="I413" s="146"/>
      <c r="J413" s="146"/>
      <c r="K413" s="146"/>
      <c r="L413" s="146"/>
    </row>
    <row r="414">
      <c r="B414" s="183"/>
      <c r="D414" s="146"/>
      <c r="E414" s="146"/>
      <c r="F414" s="146"/>
      <c r="G414" s="146"/>
      <c r="H414" s="146"/>
      <c r="I414" s="146"/>
      <c r="J414" s="146"/>
      <c r="K414" s="146"/>
      <c r="L414" s="146"/>
    </row>
    <row r="415">
      <c r="B415" s="183"/>
      <c r="D415" s="146"/>
      <c r="E415" s="146"/>
      <c r="F415" s="146"/>
      <c r="G415" s="146"/>
      <c r="H415" s="146"/>
      <c r="I415" s="146"/>
      <c r="J415" s="146"/>
      <c r="K415" s="146"/>
      <c r="L415" s="146"/>
    </row>
    <row r="416">
      <c r="B416" s="183"/>
      <c r="D416" s="146"/>
      <c r="E416" s="146"/>
      <c r="F416" s="146"/>
      <c r="G416" s="146"/>
      <c r="H416" s="146"/>
      <c r="I416" s="146"/>
      <c r="J416" s="146"/>
      <c r="K416" s="146"/>
      <c r="L416" s="146"/>
    </row>
    <row r="417">
      <c r="B417" s="183"/>
      <c r="D417" s="146"/>
      <c r="E417" s="146"/>
      <c r="F417" s="146"/>
      <c r="G417" s="146"/>
      <c r="H417" s="146"/>
      <c r="I417" s="146"/>
      <c r="J417" s="146"/>
      <c r="K417" s="146"/>
      <c r="L417" s="146"/>
    </row>
    <row r="418">
      <c r="B418" s="183"/>
      <c r="D418" s="146"/>
      <c r="E418" s="146"/>
      <c r="F418" s="146"/>
      <c r="G418" s="146"/>
      <c r="H418" s="146"/>
      <c r="I418" s="146"/>
      <c r="J418" s="146"/>
      <c r="K418" s="146"/>
      <c r="L418" s="146"/>
    </row>
    <row r="419">
      <c r="B419" s="183"/>
      <c r="D419" s="146"/>
      <c r="E419" s="146"/>
      <c r="F419" s="146"/>
      <c r="G419" s="146"/>
      <c r="H419" s="146"/>
      <c r="I419" s="146"/>
      <c r="J419" s="146"/>
      <c r="K419" s="146"/>
      <c r="L419" s="146"/>
    </row>
    <row r="420">
      <c r="B420" s="183"/>
      <c r="D420" s="146"/>
      <c r="E420" s="146"/>
      <c r="F420" s="146"/>
      <c r="G420" s="146"/>
      <c r="H420" s="146"/>
      <c r="I420" s="146"/>
      <c r="J420" s="146"/>
      <c r="K420" s="146"/>
      <c r="L420" s="146"/>
    </row>
    <row r="421">
      <c r="B421" s="183"/>
      <c r="D421" s="146"/>
      <c r="E421" s="146"/>
      <c r="F421" s="146"/>
      <c r="G421" s="146"/>
      <c r="H421" s="146"/>
      <c r="I421" s="146"/>
      <c r="J421" s="146"/>
      <c r="K421" s="146"/>
      <c r="L421" s="146"/>
    </row>
    <row r="422">
      <c r="B422" s="183"/>
      <c r="D422" s="146"/>
      <c r="E422" s="146"/>
      <c r="F422" s="146"/>
      <c r="G422" s="146"/>
      <c r="H422" s="146"/>
      <c r="I422" s="146"/>
      <c r="J422" s="146"/>
      <c r="K422" s="146"/>
      <c r="L422" s="146"/>
    </row>
    <row r="423">
      <c r="B423" s="183"/>
      <c r="D423" s="146"/>
      <c r="E423" s="146"/>
      <c r="F423" s="146"/>
      <c r="G423" s="146"/>
      <c r="H423" s="146"/>
      <c r="I423" s="146"/>
      <c r="J423" s="146"/>
      <c r="K423" s="146"/>
      <c r="L423" s="146"/>
    </row>
    <row r="424">
      <c r="B424" s="183"/>
      <c r="D424" s="146"/>
      <c r="E424" s="146"/>
      <c r="F424" s="146"/>
      <c r="G424" s="146"/>
      <c r="H424" s="146"/>
      <c r="I424" s="146"/>
      <c r="J424" s="146"/>
      <c r="K424" s="146"/>
      <c r="L424" s="146"/>
    </row>
    <row r="425">
      <c r="B425" s="183"/>
      <c r="D425" s="146"/>
      <c r="E425" s="146"/>
      <c r="F425" s="146"/>
      <c r="G425" s="146"/>
      <c r="H425" s="146"/>
      <c r="I425" s="146"/>
      <c r="J425" s="146"/>
      <c r="K425" s="146"/>
      <c r="L425" s="146"/>
    </row>
    <row r="426">
      <c r="B426" s="183"/>
      <c r="D426" s="146"/>
      <c r="E426" s="146"/>
      <c r="F426" s="146"/>
      <c r="G426" s="146"/>
      <c r="H426" s="146"/>
      <c r="I426" s="146"/>
      <c r="J426" s="146"/>
      <c r="K426" s="146"/>
      <c r="L426" s="146"/>
    </row>
    <row r="427">
      <c r="B427" s="183"/>
      <c r="D427" s="146"/>
      <c r="E427" s="146"/>
      <c r="F427" s="146"/>
      <c r="G427" s="146"/>
      <c r="H427" s="146"/>
      <c r="I427" s="146"/>
      <c r="J427" s="146"/>
      <c r="K427" s="146"/>
      <c r="L427" s="146"/>
    </row>
    <row r="428">
      <c r="B428" s="183"/>
      <c r="D428" s="146"/>
      <c r="E428" s="146"/>
      <c r="F428" s="146"/>
      <c r="G428" s="146"/>
      <c r="H428" s="146"/>
      <c r="I428" s="146"/>
      <c r="J428" s="146"/>
      <c r="K428" s="146"/>
      <c r="L428" s="146"/>
    </row>
    <row r="429">
      <c r="B429" s="183"/>
      <c r="D429" s="146"/>
      <c r="E429" s="146"/>
      <c r="F429" s="146"/>
      <c r="G429" s="146"/>
      <c r="H429" s="146"/>
      <c r="I429" s="146"/>
      <c r="J429" s="146"/>
      <c r="K429" s="146"/>
      <c r="L429" s="146"/>
    </row>
    <row r="430">
      <c r="B430" s="183"/>
      <c r="D430" s="146"/>
      <c r="E430" s="146"/>
      <c r="F430" s="146"/>
      <c r="G430" s="146"/>
      <c r="H430" s="146"/>
      <c r="I430" s="146"/>
      <c r="J430" s="146"/>
      <c r="K430" s="146"/>
      <c r="L430" s="146"/>
    </row>
    <row r="431">
      <c r="B431" s="183"/>
      <c r="D431" s="146"/>
      <c r="E431" s="146"/>
      <c r="F431" s="146"/>
      <c r="G431" s="146"/>
      <c r="H431" s="146"/>
      <c r="I431" s="146"/>
      <c r="J431" s="146"/>
      <c r="K431" s="146"/>
      <c r="L431" s="146"/>
    </row>
    <row r="432">
      <c r="B432" s="183"/>
      <c r="D432" s="146"/>
      <c r="E432" s="146"/>
      <c r="F432" s="146"/>
      <c r="G432" s="146"/>
      <c r="H432" s="146"/>
      <c r="I432" s="146"/>
      <c r="J432" s="146"/>
      <c r="K432" s="146"/>
      <c r="L432" s="146"/>
    </row>
    <row r="433">
      <c r="B433" s="183"/>
      <c r="D433" s="146"/>
      <c r="E433" s="146"/>
      <c r="F433" s="146"/>
      <c r="G433" s="146"/>
      <c r="H433" s="146"/>
      <c r="I433" s="146"/>
      <c r="J433" s="146"/>
      <c r="K433" s="146"/>
      <c r="L433" s="146"/>
    </row>
    <row r="434">
      <c r="B434" s="183"/>
      <c r="D434" s="146"/>
      <c r="E434" s="146"/>
      <c r="F434" s="146"/>
      <c r="G434" s="146"/>
      <c r="H434" s="146"/>
      <c r="I434" s="146"/>
      <c r="J434" s="146"/>
      <c r="K434" s="146"/>
      <c r="L434" s="146"/>
    </row>
    <row r="435">
      <c r="B435" s="183"/>
      <c r="D435" s="146"/>
      <c r="E435" s="146"/>
      <c r="F435" s="146"/>
      <c r="G435" s="146"/>
      <c r="H435" s="146"/>
      <c r="I435" s="146"/>
      <c r="J435" s="146"/>
      <c r="K435" s="146"/>
      <c r="L435" s="146"/>
    </row>
    <row r="436">
      <c r="B436" s="183"/>
      <c r="D436" s="146"/>
      <c r="E436" s="146"/>
      <c r="F436" s="146"/>
      <c r="G436" s="146"/>
      <c r="H436" s="146"/>
      <c r="I436" s="146"/>
      <c r="J436" s="146"/>
      <c r="K436" s="146"/>
      <c r="L436" s="146"/>
    </row>
    <row r="437">
      <c r="B437" s="183"/>
      <c r="D437" s="146"/>
      <c r="E437" s="146"/>
      <c r="F437" s="146"/>
      <c r="G437" s="146"/>
      <c r="H437" s="146"/>
      <c r="I437" s="146"/>
      <c r="J437" s="146"/>
      <c r="K437" s="146"/>
      <c r="L437" s="146"/>
    </row>
    <row r="438">
      <c r="B438" s="183"/>
      <c r="D438" s="146"/>
      <c r="E438" s="146"/>
      <c r="F438" s="146"/>
      <c r="G438" s="146"/>
      <c r="H438" s="146"/>
      <c r="I438" s="146"/>
      <c r="J438" s="146"/>
      <c r="K438" s="146"/>
      <c r="L438" s="146"/>
    </row>
    <row r="439">
      <c r="B439" s="183"/>
      <c r="D439" s="146"/>
      <c r="E439" s="146"/>
      <c r="F439" s="146"/>
      <c r="G439" s="146"/>
      <c r="H439" s="146"/>
      <c r="I439" s="146"/>
      <c r="J439" s="146"/>
      <c r="K439" s="146"/>
      <c r="L439" s="146"/>
    </row>
    <row r="440">
      <c r="B440" s="183"/>
      <c r="D440" s="146"/>
      <c r="E440" s="146"/>
      <c r="F440" s="146"/>
      <c r="G440" s="146"/>
      <c r="H440" s="146"/>
      <c r="I440" s="146"/>
      <c r="J440" s="146"/>
      <c r="K440" s="146"/>
      <c r="L440" s="146"/>
    </row>
    <row r="441">
      <c r="B441" s="183"/>
      <c r="D441" s="146"/>
      <c r="E441" s="146"/>
      <c r="F441" s="146"/>
      <c r="G441" s="146"/>
      <c r="H441" s="146"/>
      <c r="I441" s="146"/>
      <c r="J441" s="146"/>
      <c r="K441" s="146"/>
      <c r="L441" s="146"/>
    </row>
    <row r="442">
      <c r="B442" s="183"/>
      <c r="D442" s="146"/>
      <c r="E442" s="146"/>
      <c r="F442" s="146"/>
      <c r="G442" s="146"/>
      <c r="H442" s="146"/>
      <c r="I442" s="146"/>
      <c r="J442" s="146"/>
      <c r="K442" s="146"/>
      <c r="L442" s="146"/>
    </row>
    <row r="443">
      <c r="B443" s="183"/>
      <c r="D443" s="146"/>
      <c r="E443" s="146"/>
      <c r="F443" s="146"/>
      <c r="G443" s="146"/>
      <c r="H443" s="146"/>
      <c r="I443" s="146"/>
      <c r="J443" s="146"/>
      <c r="K443" s="146"/>
      <c r="L443" s="146"/>
    </row>
    <row r="444">
      <c r="B444" s="183"/>
      <c r="D444" s="146"/>
      <c r="E444" s="146"/>
      <c r="F444" s="146"/>
      <c r="G444" s="146"/>
      <c r="H444" s="146"/>
      <c r="I444" s="146"/>
      <c r="J444" s="146"/>
      <c r="K444" s="146"/>
      <c r="L444" s="146"/>
    </row>
    <row r="445">
      <c r="B445" s="183"/>
      <c r="D445" s="146"/>
      <c r="E445" s="146"/>
      <c r="F445" s="146"/>
      <c r="G445" s="146"/>
      <c r="H445" s="146"/>
      <c r="I445" s="146"/>
      <c r="J445" s="146"/>
      <c r="K445" s="146"/>
      <c r="L445" s="146"/>
    </row>
    <row r="446">
      <c r="B446" s="183"/>
      <c r="D446" s="146"/>
      <c r="E446" s="146"/>
      <c r="F446" s="146"/>
      <c r="G446" s="146"/>
      <c r="H446" s="146"/>
      <c r="I446" s="146"/>
      <c r="J446" s="146"/>
      <c r="K446" s="146"/>
      <c r="L446" s="146"/>
    </row>
    <row r="447">
      <c r="B447" s="183"/>
      <c r="D447" s="146"/>
      <c r="E447" s="146"/>
      <c r="F447" s="146"/>
      <c r="G447" s="146"/>
      <c r="H447" s="146"/>
      <c r="I447" s="146"/>
      <c r="J447" s="146"/>
      <c r="K447" s="146"/>
      <c r="L447" s="146"/>
    </row>
    <row r="448">
      <c r="B448" s="183"/>
      <c r="D448" s="146"/>
      <c r="E448" s="146"/>
      <c r="F448" s="146"/>
      <c r="G448" s="146"/>
      <c r="H448" s="146"/>
      <c r="I448" s="146"/>
      <c r="J448" s="146"/>
      <c r="K448" s="146"/>
      <c r="L448" s="146"/>
    </row>
    <row r="449">
      <c r="B449" s="183"/>
      <c r="D449" s="146"/>
      <c r="E449" s="146"/>
      <c r="F449" s="146"/>
      <c r="G449" s="146"/>
      <c r="H449" s="146"/>
      <c r="I449" s="146"/>
      <c r="J449" s="146"/>
      <c r="K449" s="146"/>
      <c r="L449" s="146"/>
    </row>
    <row r="450">
      <c r="B450" s="183"/>
      <c r="D450" s="146"/>
      <c r="E450" s="146"/>
      <c r="F450" s="146"/>
      <c r="G450" s="146"/>
      <c r="H450" s="146"/>
      <c r="I450" s="146"/>
      <c r="J450" s="146"/>
      <c r="K450" s="146"/>
      <c r="L450" s="146"/>
    </row>
    <row r="451">
      <c r="B451" s="183"/>
      <c r="D451" s="146"/>
      <c r="E451" s="146"/>
      <c r="F451" s="146"/>
      <c r="G451" s="146"/>
      <c r="H451" s="146"/>
      <c r="I451" s="146"/>
      <c r="J451" s="146"/>
      <c r="K451" s="146"/>
      <c r="L451" s="146"/>
    </row>
    <row r="452">
      <c r="B452" s="183"/>
      <c r="D452" s="146"/>
      <c r="E452" s="146"/>
      <c r="F452" s="146"/>
      <c r="G452" s="146"/>
      <c r="H452" s="146"/>
      <c r="I452" s="146"/>
      <c r="J452" s="146"/>
      <c r="K452" s="146"/>
      <c r="L452" s="146"/>
    </row>
    <row r="453">
      <c r="B453" s="183"/>
      <c r="D453" s="146"/>
      <c r="E453" s="146"/>
      <c r="F453" s="146"/>
      <c r="G453" s="146"/>
      <c r="H453" s="146"/>
      <c r="I453" s="146"/>
      <c r="J453" s="146"/>
      <c r="K453" s="146"/>
      <c r="L453" s="146"/>
    </row>
    <row r="454">
      <c r="B454" s="183"/>
      <c r="D454" s="146"/>
      <c r="E454" s="146"/>
      <c r="F454" s="146"/>
      <c r="G454" s="146"/>
      <c r="H454" s="146"/>
      <c r="I454" s="146"/>
      <c r="J454" s="146"/>
      <c r="K454" s="146"/>
      <c r="L454" s="146"/>
    </row>
    <row r="455">
      <c r="B455" s="183"/>
      <c r="D455" s="146"/>
      <c r="E455" s="146"/>
      <c r="F455" s="146"/>
      <c r="G455" s="146"/>
      <c r="H455" s="146"/>
      <c r="I455" s="146"/>
      <c r="J455" s="146"/>
      <c r="K455" s="146"/>
      <c r="L455" s="146"/>
    </row>
    <row r="456">
      <c r="B456" s="183"/>
      <c r="D456" s="146"/>
      <c r="E456" s="146"/>
      <c r="F456" s="146"/>
      <c r="G456" s="146"/>
      <c r="H456" s="146"/>
      <c r="I456" s="146"/>
      <c r="J456" s="146"/>
      <c r="K456" s="146"/>
      <c r="L456" s="146"/>
    </row>
    <row r="457">
      <c r="B457" s="183"/>
      <c r="D457" s="146"/>
      <c r="E457" s="146"/>
      <c r="F457" s="146"/>
      <c r="G457" s="146"/>
      <c r="H457" s="146"/>
      <c r="I457" s="146"/>
      <c r="J457" s="146"/>
      <c r="K457" s="146"/>
      <c r="L457" s="146"/>
    </row>
    <row r="458">
      <c r="B458" s="183"/>
      <c r="D458" s="146"/>
      <c r="E458" s="146"/>
      <c r="F458" s="146"/>
      <c r="G458" s="146"/>
      <c r="H458" s="146"/>
      <c r="I458" s="146"/>
      <c r="J458" s="146"/>
      <c r="K458" s="146"/>
      <c r="L458" s="146"/>
    </row>
    <row r="459">
      <c r="B459" s="183"/>
      <c r="D459" s="146"/>
      <c r="E459" s="146"/>
      <c r="F459" s="146"/>
      <c r="G459" s="146"/>
      <c r="H459" s="146"/>
      <c r="I459" s="146"/>
      <c r="J459" s="146"/>
      <c r="K459" s="146"/>
      <c r="L459" s="146"/>
    </row>
    <row r="460">
      <c r="B460" s="183"/>
      <c r="D460" s="146"/>
      <c r="E460" s="146"/>
      <c r="F460" s="146"/>
      <c r="G460" s="146"/>
      <c r="H460" s="146"/>
      <c r="I460" s="146"/>
      <c r="J460" s="146"/>
      <c r="K460" s="146"/>
      <c r="L460" s="146"/>
    </row>
    <row r="461">
      <c r="B461" s="183"/>
      <c r="D461" s="146"/>
      <c r="E461" s="146"/>
      <c r="F461" s="146"/>
      <c r="G461" s="146"/>
      <c r="H461" s="146"/>
      <c r="I461" s="146"/>
      <c r="J461" s="146"/>
      <c r="K461" s="146"/>
      <c r="L461" s="146"/>
    </row>
    <row r="462">
      <c r="B462" s="183"/>
      <c r="D462" s="146"/>
      <c r="E462" s="146"/>
      <c r="F462" s="146"/>
      <c r="G462" s="146"/>
      <c r="H462" s="146"/>
      <c r="I462" s="146"/>
      <c r="J462" s="146"/>
      <c r="K462" s="146"/>
      <c r="L462" s="146"/>
    </row>
    <row r="463">
      <c r="B463" s="183"/>
      <c r="D463" s="146"/>
      <c r="E463" s="146"/>
      <c r="F463" s="146"/>
      <c r="G463" s="146"/>
      <c r="H463" s="146"/>
      <c r="I463" s="146"/>
      <c r="J463" s="146"/>
      <c r="K463" s="146"/>
      <c r="L463" s="146"/>
    </row>
    <row r="464">
      <c r="B464" s="183"/>
      <c r="D464" s="146"/>
      <c r="E464" s="146"/>
      <c r="F464" s="146"/>
      <c r="G464" s="146"/>
      <c r="H464" s="146"/>
      <c r="I464" s="146"/>
      <c r="J464" s="146"/>
      <c r="K464" s="146"/>
      <c r="L464" s="146"/>
    </row>
    <row r="465">
      <c r="B465" s="183"/>
      <c r="D465" s="146"/>
      <c r="E465" s="146"/>
      <c r="F465" s="146"/>
      <c r="G465" s="146"/>
      <c r="H465" s="146"/>
      <c r="I465" s="146"/>
      <c r="J465" s="146"/>
      <c r="K465" s="146"/>
      <c r="L465" s="146"/>
    </row>
    <row r="466">
      <c r="B466" s="183"/>
      <c r="D466" s="146"/>
      <c r="E466" s="146"/>
      <c r="F466" s="146"/>
      <c r="G466" s="146"/>
      <c r="H466" s="146"/>
      <c r="I466" s="146"/>
      <c r="J466" s="146"/>
      <c r="K466" s="146"/>
      <c r="L466" s="146"/>
    </row>
    <row r="467">
      <c r="B467" s="183"/>
      <c r="D467" s="146"/>
      <c r="E467" s="146"/>
      <c r="F467" s="146"/>
      <c r="G467" s="146"/>
      <c r="H467" s="146"/>
      <c r="I467" s="146"/>
      <c r="J467" s="146"/>
      <c r="K467" s="146"/>
      <c r="L467" s="146"/>
    </row>
    <row r="468">
      <c r="B468" s="183"/>
      <c r="D468" s="146"/>
      <c r="E468" s="146"/>
      <c r="F468" s="146"/>
      <c r="G468" s="146"/>
      <c r="H468" s="146"/>
      <c r="I468" s="146"/>
      <c r="J468" s="146"/>
      <c r="K468" s="146"/>
      <c r="L468" s="146"/>
    </row>
    <row r="469">
      <c r="B469" s="183"/>
      <c r="D469" s="146"/>
      <c r="E469" s="146"/>
      <c r="F469" s="146"/>
      <c r="G469" s="146"/>
      <c r="H469" s="146"/>
      <c r="I469" s="146"/>
      <c r="J469" s="146"/>
      <c r="K469" s="146"/>
      <c r="L469" s="146"/>
    </row>
    <row r="470">
      <c r="B470" s="183"/>
      <c r="D470" s="146"/>
      <c r="E470" s="146"/>
      <c r="F470" s="146"/>
      <c r="G470" s="146"/>
      <c r="H470" s="146"/>
      <c r="I470" s="146"/>
      <c r="J470" s="146"/>
      <c r="K470" s="146"/>
      <c r="L470" s="146"/>
    </row>
    <row r="471">
      <c r="B471" s="183"/>
      <c r="D471" s="146"/>
      <c r="E471" s="146"/>
      <c r="F471" s="146"/>
      <c r="G471" s="146"/>
      <c r="H471" s="146"/>
      <c r="I471" s="146"/>
      <c r="J471" s="146"/>
      <c r="K471" s="146"/>
      <c r="L471" s="146"/>
    </row>
    <row r="472">
      <c r="B472" s="183"/>
      <c r="D472" s="146"/>
      <c r="E472" s="146"/>
      <c r="F472" s="146"/>
      <c r="G472" s="146"/>
      <c r="H472" s="146"/>
      <c r="I472" s="146"/>
      <c r="J472" s="146"/>
      <c r="K472" s="146"/>
      <c r="L472" s="146"/>
    </row>
    <row r="473">
      <c r="B473" s="183"/>
      <c r="D473" s="146"/>
      <c r="E473" s="146"/>
      <c r="F473" s="146"/>
      <c r="G473" s="146"/>
      <c r="H473" s="146"/>
      <c r="I473" s="146"/>
      <c r="J473" s="146"/>
      <c r="K473" s="146"/>
      <c r="L473" s="146"/>
    </row>
    <row r="474">
      <c r="B474" s="183"/>
      <c r="D474" s="146"/>
      <c r="E474" s="146"/>
      <c r="F474" s="146"/>
      <c r="G474" s="146"/>
      <c r="H474" s="146"/>
      <c r="I474" s="146"/>
      <c r="J474" s="146"/>
      <c r="K474" s="146"/>
      <c r="L474" s="146"/>
    </row>
    <row r="475">
      <c r="B475" s="183"/>
      <c r="D475" s="146"/>
      <c r="E475" s="146"/>
      <c r="F475" s="146"/>
      <c r="G475" s="146"/>
      <c r="H475" s="146"/>
      <c r="I475" s="146"/>
      <c r="J475" s="146"/>
      <c r="K475" s="146"/>
      <c r="L475" s="146"/>
    </row>
    <row r="476">
      <c r="B476" s="183"/>
      <c r="D476" s="146"/>
      <c r="E476" s="146"/>
      <c r="F476" s="146"/>
      <c r="G476" s="146"/>
      <c r="H476" s="146"/>
      <c r="I476" s="146"/>
      <c r="J476" s="146"/>
      <c r="K476" s="146"/>
      <c r="L476" s="146"/>
    </row>
    <row r="477">
      <c r="B477" s="183"/>
      <c r="D477" s="146"/>
      <c r="E477" s="146"/>
      <c r="F477" s="146"/>
      <c r="G477" s="146"/>
      <c r="H477" s="146"/>
      <c r="I477" s="146"/>
      <c r="J477" s="146"/>
      <c r="K477" s="146"/>
      <c r="L477" s="146"/>
    </row>
    <row r="478">
      <c r="B478" s="183"/>
      <c r="D478" s="146"/>
      <c r="E478" s="146"/>
      <c r="F478" s="146"/>
      <c r="G478" s="146"/>
      <c r="H478" s="146"/>
      <c r="I478" s="146"/>
      <c r="J478" s="146"/>
      <c r="K478" s="146"/>
      <c r="L478" s="146"/>
    </row>
    <row r="479">
      <c r="B479" s="183"/>
      <c r="D479" s="146"/>
      <c r="E479" s="146"/>
      <c r="F479" s="146"/>
      <c r="G479" s="146"/>
      <c r="H479" s="146"/>
      <c r="I479" s="146"/>
      <c r="J479" s="146"/>
      <c r="K479" s="146"/>
      <c r="L479" s="146"/>
    </row>
    <row r="480">
      <c r="B480" s="183"/>
      <c r="D480" s="146"/>
      <c r="E480" s="146"/>
      <c r="F480" s="146"/>
      <c r="G480" s="146"/>
      <c r="H480" s="146"/>
      <c r="I480" s="146"/>
      <c r="J480" s="146"/>
      <c r="K480" s="146"/>
      <c r="L480" s="146"/>
    </row>
    <row r="481">
      <c r="B481" s="183"/>
      <c r="D481" s="146"/>
      <c r="E481" s="146"/>
      <c r="F481" s="146"/>
      <c r="G481" s="146"/>
      <c r="H481" s="146"/>
      <c r="I481" s="146"/>
      <c r="J481" s="146"/>
      <c r="K481" s="146"/>
      <c r="L481" s="146"/>
    </row>
    <row r="482">
      <c r="B482" s="183"/>
      <c r="D482" s="146"/>
      <c r="E482" s="146"/>
      <c r="F482" s="146"/>
      <c r="G482" s="146"/>
      <c r="H482" s="146"/>
      <c r="I482" s="146"/>
      <c r="J482" s="146"/>
      <c r="K482" s="146"/>
      <c r="L482" s="146"/>
    </row>
    <row r="483">
      <c r="B483" s="183"/>
      <c r="D483" s="146"/>
      <c r="E483" s="146"/>
      <c r="F483" s="146"/>
      <c r="G483" s="146"/>
      <c r="H483" s="146"/>
      <c r="I483" s="146"/>
      <c r="J483" s="146"/>
      <c r="K483" s="146"/>
      <c r="L483" s="146"/>
    </row>
    <row r="484">
      <c r="B484" s="183"/>
      <c r="D484" s="146"/>
      <c r="E484" s="146"/>
      <c r="F484" s="146"/>
      <c r="G484" s="146"/>
      <c r="H484" s="146"/>
      <c r="I484" s="146"/>
      <c r="J484" s="146"/>
      <c r="K484" s="146"/>
      <c r="L484" s="146"/>
    </row>
    <row r="485">
      <c r="B485" s="183"/>
      <c r="D485" s="146"/>
      <c r="E485" s="146"/>
      <c r="F485" s="146"/>
      <c r="G485" s="146"/>
      <c r="H485" s="146"/>
      <c r="I485" s="146"/>
      <c r="J485" s="146"/>
      <c r="K485" s="146"/>
      <c r="L485" s="146"/>
    </row>
    <row r="486">
      <c r="B486" s="183"/>
      <c r="D486" s="146"/>
      <c r="E486" s="146"/>
      <c r="F486" s="146"/>
      <c r="G486" s="146"/>
      <c r="H486" s="146"/>
      <c r="I486" s="146"/>
      <c r="J486" s="146"/>
      <c r="K486" s="146"/>
      <c r="L486" s="146"/>
    </row>
    <row r="487">
      <c r="B487" s="183"/>
      <c r="D487" s="146"/>
      <c r="E487" s="146"/>
      <c r="F487" s="146"/>
      <c r="G487" s="146"/>
      <c r="H487" s="146"/>
      <c r="I487" s="146"/>
      <c r="J487" s="146"/>
      <c r="K487" s="146"/>
      <c r="L487" s="146"/>
    </row>
    <row r="488">
      <c r="B488" s="183"/>
      <c r="D488" s="146"/>
      <c r="E488" s="146"/>
      <c r="F488" s="146"/>
      <c r="G488" s="146"/>
      <c r="H488" s="146"/>
      <c r="I488" s="146"/>
      <c r="J488" s="146"/>
      <c r="K488" s="146"/>
      <c r="L488" s="146"/>
    </row>
    <row r="489">
      <c r="B489" s="183"/>
      <c r="D489" s="146"/>
      <c r="E489" s="146"/>
      <c r="F489" s="146"/>
      <c r="G489" s="146"/>
      <c r="H489" s="146"/>
      <c r="I489" s="146"/>
      <c r="J489" s="146"/>
      <c r="K489" s="146"/>
      <c r="L489" s="146"/>
    </row>
    <row r="490">
      <c r="B490" s="183"/>
      <c r="D490" s="146"/>
      <c r="E490" s="146"/>
      <c r="F490" s="146"/>
      <c r="G490" s="146"/>
      <c r="H490" s="146"/>
      <c r="I490" s="146"/>
      <c r="J490" s="146"/>
      <c r="K490" s="146"/>
      <c r="L490" s="146"/>
    </row>
    <row r="491">
      <c r="B491" s="183"/>
      <c r="D491" s="146"/>
      <c r="E491" s="146"/>
      <c r="F491" s="146"/>
      <c r="G491" s="146"/>
      <c r="H491" s="146"/>
      <c r="I491" s="146"/>
      <c r="J491" s="146"/>
      <c r="K491" s="146"/>
      <c r="L491" s="146"/>
    </row>
    <row r="492">
      <c r="B492" s="183"/>
      <c r="D492" s="146"/>
      <c r="E492" s="146"/>
      <c r="F492" s="146"/>
      <c r="G492" s="146"/>
      <c r="H492" s="146"/>
      <c r="I492" s="146"/>
      <c r="J492" s="146"/>
      <c r="K492" s="146"/>
      <c r="L492" s="146"/>
    </row>
    <row r="493">
      <c r="B493" s="183"/>
      <c r="D493" s="146"/>
      <c r="E493" s="146"/>
      <c r="F493" s="146"/>
      <c r="G493" s="146"/>
      <c r="H493" s="146"/>
      <c r="I493" s="146"/>
      <c r="J493" s="146"/>
      <c r="K493" s="146"/>
      <c r="L493" s="146"/>
    </row>
    <row r="494">
      <c r="B494" s="183"/>
      <c r="D494" s="146"/>
      <c r="E494" s="146"/>
      <c r="F494" s="146"/>
      <c r="G494" s="146"/>
      <c r="H494" s="146"/>
      <c r="I494" s="146"/>
      <c r="J494" s="146"/>
      <c r="K494" s="146"/>
      <c r="L494" s="146"/>
    </row>
    <row r="495">
      <c r="B495" s="183"/>
      <c r="D495" s="146"/>
      <c r="E495" s="146"/>
      <c r="F495" s="146"/>
      <c r="G495" s="146"/>
      <c r="H495" s="146"/>
      <c r="I495" s="146"/>
      <c r="J495" s="146"/>
      <c r="K495" s="146"/>
      <c r="L495" s="146"/>
    </row>
    <row r="496">
      <c r="B496" s="183"/>
      <c r="D496" s="146"/>
      <c r="E496" s="146"/>
      <c r="F496" s="146"/>
      <c r="G496" s="146"/>
      <c r="H496" s="146"/>
      <c r="I496" s="146"/>
      <c r="J496" s="146"/>
      <c r="K496" s="146"/>
      <c r="L496" s="146"/>
    </row>
    <row r="497">
      <c r="B497" s="183"/>
      <c r="D497" s="146"/>
      <c r="E497" s="146"/>
      <c r="F497" s="146"/>
      <c r="G497" s="146"/>
      <c r="H497" s="146"/>
      <c r="I497" s="146"/>
      <c r="J497" s="146"/>
      <c r="K497" s="146"/>
      <c r="L497" s="146"/>
    </row>
    <row r="498">
      <c r="B498" s="183"/>
      <c r="D498" s="146"/>
      <c r="E498" s="146"/>
      <c r="F498" s="146"/>
      <c r="G498" s="146"/>
      <c r="H498" s="146"/>
      <c r="I498" s="146"/>
      <c r="J498" s="146"/>
      <c r="K498" s="146"/>
      <c r="L498" s="146"/>
    </row>
    <row r="499">
      <c r="B499" s="183"/>
      <c r="D499" s="146"/>
      <c r="E499" s="146"/>
      <c r="F499" s="146"/>
      <c r="G499" s="146"/>
      <c r="H499" s="146"/>
      <c r="I499" s="146"/>
      <c r="J499" s="146"/>
      <c r="K499" s="146"/>
      <c r="L499" s="146"/>
    </row>
    <row r="500">
      <c r="B500" s="183"/>
      <c r="D500" s="146"/>
      <c r="E500" s="146"/>
      <c r="F500" s="146"/>
      <c r="G500" s="146"/>
      <c r="H500" s="146"/>
      <c r="I500" s="146"/>
      <c r="J500" s="146"/>
      <c r="K500" s="146"/>
      <c r="L500" s="146"/>
    </row>
    <row r="501">
      <c r="B501" s="183"/>
      <c r="D501" s="146"/>
      <c r="E501" s="146"/>
      <c r="F501" s="146"/>
      <c r="G501" s="146"/>
      <c r="H501" s="146"/>
      <c r="I501" s="146"/>
      <c r="J501" s="146"/>
      <c r="K501" s="146"/>
      <c r="L501" s="146"/>
    </row>
    <row r="502">
      <c r="B502" s="183"/>
      <c r="D502" s="146"/>
      <c r="E502" s="146"/>
      <c r="F502" s="146"/>
      <c r="G502" s="146"/>
      <c r="H502" s="146"/>
      <c r="I502" s="146"/>
      <c r="J502" s="146"/>
      <c r="K502" s="146"/>
      <c r="L502" s="146"/>
    </row>
    <row r="503">
      <c r="B503" s="183"/>
      <c r="D503" s="146"/>
      <c r="E503" s="146"/>
      <c r="F503" s="146"/>
      <c r="G503" s="146"/>
      <c r="H503" s="146"/>
      <c r="I503" s="146"/>
      <c r="J503" s="146"/>
      <c r="K503" s="146"/>
      <c r="L503" s="146"/>
    </row>
    <row r="504">
      <c r="B504" s="183"/>
      <c r="D504" s="146"/>
      <c r="E504" s="146"/>
      <c r="F504" s="146"/>
      <c r="G504" s="146"/>
      <c r="H504" s="146"/>
      <c r="I504" s="146"/>
      <c r="J504" s="146"/>
      <c r="K504" s="146"/>
      <c r="L504" s="146"/>
    </row>
    <row r="505">
      <c r="B505" s="183"/>
      <c r="D505" s="146"/>
      <c r="E505" s="146"/>
      <c r="F505" s="146"/>
      <c r="G505" s="146"/>
      <c r="H505" s="146"/>
      <c r="I505" s="146"/>
      <c r="J505" s="146"/>
      <c r="K505" s="146"/>
      <c r="L505" s="146"/>
    </row>
    <row r="506">
      <c r="B506" s="183"/>
      <c r="D506" s="146"/>
      <c r="E506" s="146"/>
      <c r="F506" s="146"/>
      <c r="G506" s="146"/>
      <c r="H506" s="146"/>
      <c r="I506" s="146"/>
      <c r="J506" s="146"/>
      <c r="K506" s="146"/>
      <c r="L506" s="146"/>
    </row>
    <row r="507">
      <c r="B507" s="183"/>
      <c r="D507" s="146"/>
      <c r="E507" s="146"/>
      <c r="F507" s="146"/>
      <c r="G507" s="146"/>
      <c r="H507" s="146"/>
      <c r="I507" s="146"/>
      <c r="J507" s="146"/>
      <c r="K507" s="146"/>
      <c r="L507" s="146"/>
    </row>
    <row r="508">
      <c r="B508" s="183"/>
      <c r="D508" s="146"/>
      <c r="E508" s="146"/>
      <c r="F508" s="146"/>
      <c r="G508" s="146"/>
      <c r="H508" s="146"/>
      <c r="I508" s="146"/>
      <c r="J508" s="146"/>
      <c r="K508" s="146"/>
      <c r="L508" s="146"/>
    </row>
    <row r="509">
      <c r="B509" s="183"/>
      <c r="D509" s="146"/>
      <c r="E509" s="146"/>
      <c r="F509" s="146"/>
      <c r="G509" s="146"/>
      <c r="H509" s="146"/>
      <c r="I509" s="146"/>
      <c r="J509" s="146"/>
      <c r="K509" s="146"/>
      <c r="L509" s="146"/>
    </row>
    <row r="510">
      <c r="B510" s="183"/>
      <c r="D510" s="146"/>
      <c r="E510" s="146"/>
      <c r="F510" s="146"/>
      <c r="G510" s="146"/>
      <c r="H510" s="146"/>
      <c r="I510" s="146"/>
      <c r="J510" s="146"/>
      <c r="K510" s="146"/>
      <c r="L510" s="146"/>
    </row>
    <row r="511">
      <c r="B511" s="183"/>
      <c r="D511" s="146"/>
      <c r="E511" s="146"/>
      <c r="F511" s="146"/>
      <c r="G511" s="146"/>
      <c r="H511" s="146"/>
      <c r="I511" s="146"/>
      <c r="J511" s="146"/>
      <c r="K511" s="146"/>
      <c r="L511" s="146"/>
    </row>
    <row r="512">
      <c r="B512" s="183"/>
      <c r="D512" s="146"/>
      <c r="E512" s="146"/>
      <c r="F512" s="146"/>
      <c r="G512" s="146"/>
      <c r="H512" s="146"/>
      <c r="I512" s="146"/>
      <c r="J512" s="146"/>
      <c r="K512" s="146"/>
      <c r="L512" s="146"/>
    </row>
    <row r="513">
      <c r="B513" s="183"/>
      <c r="D513" s="146"/>
      <c r="E513" s="146"/>
      <c r="F513" s="146"/>
      <c r="G513" s="146"/>
      <c r="H513" s="146"/>
      <c r="I513" s="146"/>
      <c r="J513" s="146"/>
      <c r="K513" s="146"/>
      <c r="L513" s="146"/>
    </row>
    <row r="514">
      <c r="B514" s="183"/>
      <c r="D514" s="146"/>
      <c r="E514" s="146"/>
      <c r="F514" s="146"/>
      <c r="G514" s="146"/>
      <c r="H514" s="146"/>
      <c r="I514" s="146"/>
      <c r="J514" s="146"/>
      <c r="K514" s="146"/>
      <c r="L514" s="146"/>
    </row>
    <row r="515">
      <c r="B515" s="183"/>
      <c r="D515" s="146"/>
      <c r="E515" s="146"/>
      <c r="F515" s="146"/>
      <c r="G515" s="146"/>
      <c r="H515" s="146"/>
      <c r="I515" s="146"/>
      <c r="J515" s="146"/>
      <c r="K515" s="146"/>
      <c r="L515" s="146"/>
    </row>
    <row r="516">
      <c r="B516" s="183"/>
      <c r="D516" s="146"/>
      <c r="E516" s="146"/>
      <c r="F516" s="146"/>
      <c r="G516" s="146"/>
      <c r="H516" s="146"/>
      <c r="I516" s="146"/>
      <c r="J516" s="146"/>
      <c r="K516" s="146"/>
      <c r="L516" s="146"/>
    </row>
    <row r="517">
      <c r="B517" s="183"/>
      <c r="D517" s="146"/>
      <c r="E517" s="146"/>
      <c r="F517" s="146"/>
      <c r="G517" s="146"/>
      <c r="H517" s="146"/>
      <c r="I517" s="146"/>
      <c r="J517" s="146"/>
      <c r="K517" s="146"/>
      <c r="L517" s="146"/>
    </row>
    <row r="518">
      <c r="B518" s="183"/>
      <c r="D518" s="146"/>
      <c r="E518" s="146"/>
      <c r="F518" s="146"/>
      <c r="G518" s="146"/>
      <c r="H518" s="146"/>
      <c r="I518" s="146"/>
      <c r="J518" s="146"/>
      <c r="K518" s="146"/>
      <c r="L518" s="146"/>
    </row>
    <row r="519">
      <c r="B519" s="183"/>
      <c r="D519" s="146"/>
      <c r="E519" s="146"/>
      <c r="F519" s="146"/>
      <c r="G519" s="146"/>
      <c r="H519" s="146"/>
      <c r="I519" s="146"/>
      <c r="J519" s="146"/>
      <c r="K519" s="146"/>
      <c r="L519" s="146"/>
    </row>
    <row r="520">
      <c r="B520" s="183"/>
      <c r="D520" s="146"/>
      <c r="E520" s="146"/>
      <c r="F520" s="146"/>
      <c r="G520" s="146"/>
      <c r="H520" s="146"/>
      <c r="I520" s="146"/>
      <c r="J520" s="146"/>
      <c r="K520" s="146"/>
      <c r="L520" s="146"/>
    </row>
    <row r="521">
      <c r="B521" s="183"/>
      <c r="D521" s="146"/>
      <c r="E521" s="146"/>
      <c r="F521" s="146"/>
      <c r="G521" s="146"/>
      <c r="H521" s="146"/>
      <c r="I521" s="146"/>
      <c r="J521" s="146"/>
      <c r="K521" s="146"/>
      <c r="L521" s="146"/>
    </row>
    <row r="522">
      <c r="B522" s="183"/>
      <c r="D522" s="146"/>
      <c r="E522" s="146"/>
      <c r="F522" s="146"/>
      <c r="G522" s="146"/>
      <c r="H522" s="146"/>
      <c r="I522" s="146"/>
      <c r="J522" s="146"/>
      <c r="K522" s="146"/>
      <c r="L522" s="146"/>
    </row>
    <row r="523">
      <c r="B523" s="183"/>
      <c r="D523" s="146"/>
      <c r="E523" s="146"/>
      <c r="F523" s="146"/>
      <c r="G523" s="146"/>
      <c r="H523" s="146"/>
      <c r="I523" s="146"/>
      <c r="J523" s="146"/>
      <c r="K523" s="146"/>
      <c r="L523" s="146"/>
    </row>
    <row r="524">
      <c r="B524" s="183"/>
      <c r="D524" s="146"/>
      <c r="E524" s="146"/>
      <c r="F524" s="146"/>
      <c r="G524" s="146"/>
      <c r="H524" s="146"/>
      <c r="I524" s="146"/>
      <c r="J524" s="146"/>
      <c r="K524" s="146"/>
      <c r="L524" s="146"/>
    </row>
    <row r="525">
      <c r="B525" s="183"/>
      <c r="D525" s="146"/>
      <c r="E525" s="146"/>
      <c r="F525" s="146"/>
      <c r="G525" s="146"/>
      <c r="H525" s="146"/>
      <c r="I525" s="146"/>
      <c r="J525" s="146"/>
      <c r="K525" s="146"/>
      <c r="L525" s="146"/>
    </row>
    <row r="526">
      <c r="B526" s="183"/>
      <c r="D526" s="146"/>
      <c r="E526" s="146"/>
      <c r="F526" s="146"/>
      <c r="G526" s="146"/>
      <c r="H526" s="146"/>
      <c r="I526" s="146"/>
      <c r="J526" s="146"/>
      <c r="K526" s="146"/>
      <c r="L526" s="146"/>
    </row>
    <row r="527">
      <c r="B527" s="183"/>
      <c r="D527" s="146"/>
      <c r="E527" s="146"/>
      <c r="F527" s="146"/>
      <c r="G527" s="146"/>
      <c r="H527" s="146"/>
      <c r="I527" s="146"/>
      <c r="J527" s="146"/>
      <c r="K527" s="146"/>
      <c r="L527" s="146"/>
    </row>
    <row r="528">
      <c r="B528" s="183"/>
      <c r="D528" s="146"/>
      <c r="E528" s="146"/>
      <c r="F528" s="146"/>
      <c r="G528" s="146"/>
      <c r="H528" s="146"/>
      <c r="I528" s="146"/>
      <c r="J528" s="146"/>
      <c r="K528" s="146"/>
      <c r="L528" s="146"/>
    </row>
    <row r="529">
      <c r="B529" s="183"/>
      <c r="D529" s="146"/>
      <c r="E529" s="146"/>
      <c r="F529" s="146"/>
      <c r="G529" s="146"/>
      <c r="H529" s="146"/>
      <c r="I529" s="146"/>
      <c r="J529" s="146"/>
      <c r="K529" s="146"/>
      <c r="L529" s="146"/>
    </row>
    <row r="530">
      <c r="B530" s="183"/>
      <c r="D530" s="146"/>
      <c r="E530" s="146"/>
      <c r="F530" s="146"/>
      <c r="G530" s="146"/>
      <c r="H530" s="146"/>
      <c r="I530" s="146"/>
      <c r="J530" s="146"/>
      <c r="K530" s="146"/>
      <c r="L530" s="146"/>
    </row>
    <row r="531">
      <c r="B531" s="183"/>
      <c r="D531" s="146"/>
      <c r="E531" s="146"/>
      <c r="F531" s="146"/>
      <c r="G531" s="146"/>
      <c r="H531" s="146"/>
      <c r="I531" s="146"/>
      <c r="J531" s="146"/>
      <c r="K531" s="146"/>
      <c r="L531" s="146"/>
    </row>
    <row r="532">
      <c r="B532" s="183"/>
      <c r="D532" s="146"/>
      <c r="E532" s="146"/>
      <c r="F532" s="146"/>
      <c r="G532" s="146"/>
      <c r="H532" s="146"/>
      <c r="I532" s="146"/>
      <c r="J532" s="146"/>
      <c r="K532" s="146"/>
      <c r="L532" s="146"/>
    </row>
    <row r="533">
      <c r="B533" s="183"/>
      <c r="D533" s="146"/>
      <c r="E533" s="146"/>
      <c r="F533" s="146"/>
      <c r="G533" s="146"/>
      <c r="H533" s="146"/>
      <c r="I533" s="146"/>
      <c r="J533" s="146"/>
      <c r="K533" s="146"/>
      <c r="L533" s="146"/>
    </row>
    <row r="534">
      <c r="B534" s="183"/>
      <c r="D534" s="146"/>
      <c r="E534" s="146"/>
      <c r="F534" s="146"/>
      <c r="G534" s="146"/>
      <c r="H534" s="146"/>
      <c r="I534" s="146"/>
      <c r="J534" s="146"/>
      <c r="K534" s="146"/>
      <c r="L534" s="146"/>
    </row>
    <row r="535">
      <c r="B535" s="183"/>
      <c r="D535" s="146"/>
      <c r="E535" s="146"/>
      <c r="F535" s="146"/>
      <c r="G535" s="146"/>
      <c r="H535" s="146"/>
      <c r="I535" s="146"/>
      <c r="J535" s="146"/>
      <c r="K535" s="146"/>
      <c r="L535" s="146"/>
    </row>
    <row r="536">
      <c r="B536" s="183"/>
      <c r="D536" s="146"/>
      <c r="E536" s="146"/>
      <c r="F536" s="146"/>
      <c r="G536" s="146"/>
      <c r="H536" s="146"/>
      <c r="I536" s="146"/>
      <c r="J536" s="146"/>
      <c r="K536" s="146"/>
      <c r="L536" s="146"/>
    </row>
    <row r="537">
      <c r="B537" s="183"/>
      <c r="D537" s="146"/>
      <c r="E537" s="146"/>
      <c r="F537" s="146"/>
      <c r="G537" s="146"/>
      <c r="H537" s="146"/>
      <c r="I537" s="146"/>
      <c r="J537" s="146"/>
      <c r="K537" s="146"/>
      <c r="L537" s="146"/>
    </row>
    <row r="538">
      <c r="B538" s="183"/>
      <c r="D538" s="146"/>
      <c r="E538" s="146"/>
      <c r="F538" s="146"/>
      <c r="G538" s="146"/>
      <c r="H538" s="146"/>
      <c r="I538" s="146"/>
      <c r="J538" s="146"/>
      <c r="K538" s="146"/>
      <c r="L538" s="146"/>
    </row>
    <row r="539">
      <c r="B539" s="183"/>
      <c r="D539" s="146"/>
      <c r="E539" s="146"/>
      <c r="F539" s="146"/>
      <c r="G539" s="146"/>
      <c r="H539" s="146"/>
      <c r="I539" s="146"/>
      <c r="J539" s="146"/>
      <c r="K539" s="146"/>
      <c r="L539" s="146"/>
    </row>
    <row r="540">
      <c r="B540" s="183"/>
      <c r="D540" s="146"/>
      <c r="E540" s="146"/>
      <c r="F540" s="146"/>
      <c r="G540" s="146"/>
      <c r="H540" s="146"/>
      <c r="I540" s="146"/>
      <c r="J540" s="146"/>
      <c r="K540" s="146"/>
      <c r="L540" s="146"/>
    </row>
    <row r="541">
      <c r="B541" s="183"/>
      <c r="D541" s="146"/>
      <c r="E541" s="146"/>
      <c r="F541" s="146"/>
      <c r="G541" s="146"/>
      <c r="H541" s="146"/>
      <c r="I541" s="146"/>
      <c r="J541" s="146"/>
      <c r="K541" s="146"/>
      <c r="L541" s="146"/>
    </row>
    <row r="542">
      <c r="B542" s="183"/>
      <c r="D542" s="146"/>
      <c r="E542" s="146"/>
      <c r="F542" s="146"/>
      <c r="G542" s="146"/>
      <c r="H542" s="146"/>
      <c r="I542" s="146"/>
      <c r="J542" s="146"/>
      <c r="K542" s="146"/>
      <c r="L542" s="146"/>
    </row>
    <row r="543">
      <c r="B543" s="183"/>
      <c r="D543" s="146"/>
      <c r="E543" s="146"/>
      <c r="F543" s="146"/>
      <c r="G543" s="146"/>
      <c r="H543" s="146"/>
      <c r="I543" s="146"/>
      <c r="J543" s="146"/>
      <c r="K543" s="146"/>
      <c r="L543" s="146"/>
    </row>
    <row r="544">
      <c r="B544" s="183"/>
      <c r="D544" s="146"/>
      <c r="E544" s="146"/>
      <c r="F544" s="146"/>
      <c r="G544" s="146"/>
      <c r="H544" s="146"/>
      <c r="I544" s="146"/>
      <c r="J544" s="146"/>
      <c r="K544" s="146"/>
      <c r="L544" s="146"/>
    </row>
    <row r="545">
      <c r="B545" s="183"/>
      <c r="D545" s="146"/>
      <c r="E545" s="146"/>
      <c r="F545" s="146"/>
      <c r="G545" s="146"/>
      <c r="H545" s="146"/>
      <c r="I545" s="146"/>
      <c r="J545" s="146"/>
      <c r="K545" s="146"/>
      <c r="L545" s="146"/>
    </row>
    <row r="546">
      <c r="B546" s="183"/>
      <c r="D546" s="146"/>
      <c r="E546" s="146"/>
      <c r="F546" s="146"/>
      <c r="G546" s="146"/>
      <c r="H546" s="146"/>
      <c r="I546" s="146"/>
      <c r="J546" s="146"/>
      <c r="K546" s="146"/>
      <c r="L546" s="146"/>
    </row>
    <row r="547">
      <c r="B547" s="183"/>
      <c r="D547" s="146"/>
      <c r="E547" s="146"/>
      <c r="F547" s="146"/>
      <c r="G547" s="146"/>
      <c r="H547" s="146"/>
      <c r="I547" s="146"/>
      <c r="J547" s="146"/>
      <c r="K547" s="146"/>
      <c r="L547" s="146"/>
    </row>
    <row r="548">
      <c r="B548" s="183"/>
      <c r="D548" s="146"/>
      <c r="E548" s="146"/>
      <c r="F548" s="146"/>
      <c r="G548" s="146"/>
      <c r="H548" s="146"/>
      <c r="I548" s="146"/>
      <c r="J548" s="146"/>
      <c r="K548" s="146"/>
      <c r="L548" s="146"/>
    </row>
    <row r="549">
      <c r="B549" s="183"/>
      <c r="D549" s="146"/>
      <c r="E549" s="146"/>
      <c r="F549" s="146"/>
      <c r="G549" s="146"/>
      <c r="H549" s="146"/>
      <c r="I549" s="146"/>
      <c r="J549" s="146"/>
      <c r="K549" s="146"/>
      <c r="L549" s="146"/>
    </row>
    <row r="550">
      <c r="B550" s="183"/>
      <c r="D550" s="146"/>
      <c r="E550" s="146"/>
      <c r="F550" s="146"/>
      <c r="G550" s="146"/>
      <c r="H550" s="146"/>
      <c r="I550" s="146"/>
      <c r="J550" s="146"/>
      <c r="K550" s="146"/>
      <c r="L550" s="146"/>
    </row>
    <row r="551">
      <c r="B551" s="183"/>
      <c r="D551" s="146"/>
      <c r="E551" s="146"/>
      <c r="F551" s="146"/>
      <c r="G551" s="146"/>
      <c r="H551" s="146"/>
      <c r="I551" s="146"/>
      <c r="J551" s="146"/>
      <c r="K551" s="146"/>
      <c r="L551" s="146"/>
    </row>
    <row r="552">
      <c r="B552" s="183"/>
      <c r="D552" s="146"/>
      <c r="E552" s="146"/>
      <c r="F552" s="146"/>
      <c r="G552" s="146"/>
      <c r="H552" s="146"/>
      <c r="I552" s="146"/>
      <c r="J552" s="146"/>
      <c r="K552" s="146"/>
      <c r="L552" s="146"/>
    </row>
    <row r="553">
      <c r="B553" s="183"/>
      <c r="D553" s="146"/>
      <c r="E553" s="146"/>
      <c r="F553" s="146"/>
      <c r="G553" s="146"/>
      <c r="H553" s="146"/>
      <c r="I553" s="146"/>
      <c r="J553" s="146"/>
      <c r="K553" s="146"/>
      <c r="L553" s="146"/>
    </row>
    <row r="554">
      <c r="B554" s="183"/>
      <c r="D554" s="146"/>
      <c r="E554" s="146"/>
      <c r="F554" s="146"/>
      <c r="G554" s="146"/>
      <c r="H554" s="146"/>
      <c r="I554" s="146"/>
      <c r="J554" s="146"/>
      <c r="K554" s="146"/>
      <c r="L554" s="146"/>
    </row>
    <row r="555">
      <c r="B555" s="183"/>
      <c r="D555" s="146"/>
      <c r="E555" s="146"/>
      <c r="F555" s="146"/>
      <c r="G555" s="146"/>
      <c r="H555" s="146"/>
      <c r="I555" s="146"/>
      <c r="J555" s="146"/>
      <c r="K555" s="146"/>
      <c r="L555" s="146"/>
    </row>
    <row r="556">
      <c r="B556" s="183"/>
      <c r="D556" s="146"/>
      <c r="E556" s="146"/>
      <c r="F556" s="146"/>
      <c r="G556" s="146"/>
      <c r="H556" s="146"/>
      <c r="I556" s="146"/>
      <c r="J556" s="146"/>
      <c r="K556" s="146"/>
      <c r="L556" s="146"/>
    </row>
    <row r="557">
      <c r="B557" s="183"/>
      <c r="D557" s="146"/>
      <c r="E557" s="146"/>
      <c r="F557" s="146"/>
      <c r="G557" s="146"/>
      <c r="H557" s="146"/>
      <c r="I557" s="146"/>
      <c r="J557" s="146"/>
      <c r="K557" s="146"/>
      <c r="L557" s="146"/>
    </row>
    <row r="558">
      <c r="B558" s="183"/>
      <c r="D558" s="146"/>
      <c r="E558" s="146"/>
      <c r="F558" s="146"/>
      <c r="G558" s="146"/>
      <c r="H558" s="146"/>
      <c r="I558" s="146"/>
      <c r="J558" s="146"/>
      <c r="K558" s="146"/>
      <c r="L558" s="146"/>
    </row>
    <row r="559">
      <c r="B559" s="183"/>
      <c r="D559" s="146"/>
      <c r="E559" s="146"/>
      <c r="F559" s="146"/>
      <c r="G559" s="146"/>
      <c r="H559" s="146"/>
      <c r="I559" s="146"/>
      <c r="J559" s="146"/>
      <c r="K559" s="146"/>
      <c r="L559" s="146"/>
    </row>
    <row r="560">
      <c r="B560" s="183"/>
      <c r="D560" s="146"/>
      <c r="E560" s="146"/>
      <c r="F560" s="146"/>
      <c r="G560" s="146"/>
      <c r="H560" s="146"/>
      <c r="I560" s="146"/>
      <c r="J560" s="146"/>
      <c r="K560" s="146"/>
      <c r="L560" s="146"/>
    </row>
    <row r="561">
      <c r="B561" s="183"/>
      <c r="D561" s="146"/>
      <c r="E561" s="146"/>
      <c r="F561" s="146"/>
      <c r="G561" s="146"/>
      <c r="H561" s="146"/>
      <c r="I561" s="146"/>
      <c r="J561" s="146"/>
      <c r="K561" s="146"/>
      <c r="L561" s="146"/>
    </row>
    <row r="562">
      <c r="B562" s="183"/>
      <c r="D562" s="146"/>
      <c r="E562" s="146"/>
      <c r="F562" s="146"/>
      <c r="G562" s="146"/>
      <c r="H562" s="146"/>
      <c r="I562" s="146"/>
      <c r="J562" s="146"/>
      <c r="K562" s="146"/>
      <c r="L562" s="146"/>
    </row>
    <row r="563">
      <c r="B563" s="183"/>
      <c r="D563" s="146"/>
      <c r="E563" s="146"/>
      <c r="F563" s="146"/>
      <c r="G563" s="146"/>
      <c r="H563" s="146"/>
      <c r="I563" s="146"/>
      <c r="J563" s="146"/>
      <c r="K563" s="146"/>
      <c r="L563" s="146"/>
    </row>
    <row r="564">
      <c r="B564" s="183"/>
      <c r="D564" s="146"/>
      <c r="E564" s="146"/>
      <c r="F564" s="146"/>
      <c r="G564" s="146"/>
      <c r="H564" s="146"/>
      <c r="I564" s="146"/>
      <c r="J564" s="146"/>
      <c r="K564" s="146"/>
      <c r="L564" s="146"/>
    </row>
    <row r="565">
      <c r="B565" s="183"/>
      <c r="D565" s="146"/>
      <c r="E565" s="146"/>
      <c r="F565" s="146"/>
      <c r="G565" s="146"/>
      <c r="H565" s="146"/>
      <c r="I565" s="146"/>
      <c r="J565" s="146"/>
      <c r="K565" s="146"/>
      <c r="L565" s="146"/>
    </row>
    <row r="566">
      <c r="B566" s="183"/>
      <c r="D566" s="146"/>
      <c r="E566" s="146"/>
      <c r="F566" s="146"/>
      <c r="G566" s="146"/>
      <c r="H566" s="146"/>
      <c r="I566" s="146"/>
      <c r="J566" s="146"/>
      <c r="K566" s="146"/>
      <c r="L566" s="146"/>
    </row>
    <row r="567">
      <c r="B567" s="183"/>
      <c r="D567" s="146"/>
      <c r="E567" s="146"/>
      <c r="F567" s="146"/>
      <c r="G567" s="146"/>
      <c r="H567" s="146"/>
      <c r="I567" s="146"/>
      <c r="J567" s="146"/>
      <c r="K567" s="146"/>
      <c r="L567" s="146"/>
    </row>
    <row r="568">
      <c r="B568" s="183"/>
      <c r="D568" s="146"/>
      <c r="E568" s="146"/>
      <c r="F568" s="146"/>
      <c r="G568" s="146"/>
      <c r="H568" s="146"/>
      <c r="I568" s="146"/>
      <c r="J568" s="146"/>
      <c r="K568" s="146"/>
      <c r="L568" s="146"/>
    </row>
    <row r="569">
      <c r="B569" s="183"/>
      <c r="D569" s="146"/>
      <c r="E569" s="146"/>
      <c r="F569" s="146"/>
      <c r="G569" s="146"/>
      <c r="H569" s="146"/>
      <c r="I569" s="146"/>
      <c r="J569" s="146"/>
      <c r="K569" s="146"/>
      <c r="L569" s="146"/>
    </row>
    <row r="570">
      <c r="B570" s="183"/>
      <c r="D570" s="146"/>
      <c r="E570" s="146"/>
      <c r="F570" s="146"/>
      <c r="G570" s="146"/>
      <c r="H570" s="146"/>
      <c r="I570" s="146"/>
      <c r="J570" s="146"/>
      <c r="K570" s="146"/>
      <c r="L570" s="146"/>
    </row>
    <row r="571">
      <c r="B571" s="183"/>
      <c r="D571" s="146"/>
      <c r="E571" s="146"/>
      <c r="F571" s="146"/>
      <c r="G571" s="146"/>
      <c r="H571" s="146"/>
      <c r="I571" s="146"/>
      <c r="J571" s="146"/>
      <c r="K571" s="146"/>
      <c r="L571" s="146"/>
    </row>
    <row r="572">
      <c r="B572" s="183"/>
      <c r="D572" s="146"/>
      <c r="E572" s="146"/>
      <c r="F572" s="146"/>
      <c r="G572" s="146"/>
      <c r="H572" s="146"/>
      <c r="I572" s="146"/>
      <c r="J572" s="146"/>
      <c r="K572" s="146"/>
      <c r="L572" s="146"/>
    </row>
    <row r="573">
      <c r="B573" s="183"/>
      <c r="D573" s="146"/>
      <c r="E573" s="146"/>
      <c r="F573" s="146"/>
      <c r="G573" s="146"/>
      <c r="H573" s="146"/>
      <c r="I573" s="146"/>
      <c r="J573" s="146"/>
      <c r="K573" s="146"/>
      <c r="L573" s="146"/>
    </row>
    <row r="574">
      <c r="B574" s="183"/>
      <c r="D574" s="146"/>
      <c r="E574" s="146"/>
      <c r="F574" s="146"/>
      <c r="G574" s="146"/>
      <c r="H574" s="146"/>
      <c r="I574" s="146"/>
      <c r="J574" s="146"/>
      <c r="K574" s="146"/>
      <c r="L574" s="146"/>
    </row>
    <row r="575">
      <c r="B575" s="183"/>
      <c r="D575" s="146"/>
      <c r="E575" s="146"/>
      <c r="F575" s="146"/>
      <c r="G575" s="146"/>
      <c r="H575" s="146"/>
      <c r="I575" s="146"/>
      <c r="J575" s="146"/>
      <c r="K575" s="146"/>
      <c r="L575" s="146"/>
    </row>
    <row r="576">
      <c r="B576" s="183"/>
      <c r="D576" s="146"/>
      <c r="E576" s="146"/>
      <c r="F576" s="146"/>
      <c r="G576" s="146"/>
      <c r="H576" s="146"/>
      <c r="I576" s="146"/>
      <c r="J576" s="146"/>
      <c r="K576" s="146"/>
      <c r="L576" s="146"/>
    </row>
    <row r="577">
      <c r="B577" s="183"/>
      <c r="D577" s="146"/>
      <c r="E577" s="146"/>
      <c r="F577" s="146"/>
      <c r="G577" s="146"/>
      <c r="H577" s="146"/>
      <c r="I577" s="146"/>
      <c r="J577" s="146"/>
      <c r="K577" s="146"/>
      <c r="L577" s="146"/>
    </row>
    <row r="578">
      <c r="B578" s="183"/>
      <c r="D578" s="146"/>
      <c r="E578" s="146"/>
      <c r="F578" s="146"/>
      <c r="G578" s="146"/>
      <c r="H578" s="146"/>
      <c r="I578" s="146"/>
      <c r="J578" s="146"/>
      <c r="K578" s="146"/>
      <c r="L578" s="146"/>
    </row>
    <row r="579">
      <c r="B579" s="183"/>
      <c r="D579" s="146"/>
      <c r="E579" s="146"/>
      <c r="F579" s="146"/>
      <c r="G579" s="146"/>
      <c r="H579" s="146"/>
      <c r="I579" s="146"/>
      <c r="J579" s="146"/>
      <c r="K579" s="146"/>
      <c r="L579" s="146"/>
    </row>
    <row r="580">
      <c r="B580" s="183"/>
      <c r="D580" s="146"/>
      <c r="E580" s="146"/>
      <c r="F580" s="146"/>
      <c r="G580" s="146"/>
      <c r="H580" s="146"/>
      <c r="I580" s="146"/>
      <c r="J580" s="146"/>
      <c r="K580" s="146"/>
      <c r="L580" s="146"/>
    </row>
    <row r="581">
      <c r="B581" s="183"/>
      <c r="D581" s="146"/>
      <c r="E581" s="146"/>
      <c r="F581" s="146"/>
      <c r="G581" s="146"/>
      <c r="H581" s="146"/>
      <c r="I581" s="146"/>
      <c r="J581" s="146"/>
      <c r="K581" s="146"/>
      <c r="L581" s="146"/>
    </row>
    <row r="582">
      <c r="B582" s="183"/>
      <c r="D582" s="146"/>
      <c r="E582" s="146"/>
      <c r="F582" s="146"/>
      <c r="G582" s="146"/>
      <c r="H582" s="146"/>
      <c r="I582" s="146"/>
      <c r="J582" s="146"/>
      <c r="K582" s="146"/>
      <c r="L582" s="146"/>
    </row>
    <row r="583">
      <c r="B583" s="183"/>
      <c r="D583" s="146"/>
      <c r="E583" s="146"/>
      <c r="F583" s="146"/>
      <c r="G583" s="146"/>
      <c r="H583" s="146"/>
      <c r="I583" s="146"/>
      <c r="J583" s="146"/>
      <c r="K583" s="146"/>
      <c r="L583" s="146"/>
    </row>
    <row r="584">
      <c r="B584" s="183"/>
      <c r="D584" s="146"/>
      <c r="E584" s="146"/>
      <c r="F584" s="146"/>
      <c r="G584" s="146"/>
      <c r="H584" s="146"/>
      <c r="I584" s="146"/>
      <c r="J584" s="146"/>
      <c r="K584" s="146"/>
      <c r="L584" s="146"/>
    </row>
    <row r="585">
      <c r="B585" s="183"/>
      <c r="D585" s="146"/>
      <c r="E585" s="146"/>
      <c r="F585" s="146"/>
      <c r="G585" s="146"/>
      <c r="H585" s="146"/>
      <c r="I585" s="146"/>
      <c r="J585" s="146"/>
      <c r="K585" s="146"/>
      <c r="L585" s="146"/>
    </row>
    <row r="586">
      <c r="B586" s="183"/>
      <c r="D586" s="146"/>
      <c r="E586" s="146"/>
      <c r="F586" s="146"/>
      <c r="G586" s="146"/>
      <c r="H586" s="146"/>
      <c r="I586" s="146"/>
      <c r="J586" s="146"/>
      <c r="K586" s="146"/>
      <c r="L586" s="146"/>
    </row>
    <row r="587">
      <c r="B587" s="183"/>
      <c r="D587" s="146"/>
      <c r="E587" s="146"/>
      <c r="F587" s="146"/>
      <c r="G587" s="146"/>
      <c r="H587" s="146"/>
      <c r="I587" s="146"/>
      <c r="J587" s="146"/>
      <c r="K587" s="146"/>
      <c r="L587" s="146"/>
    </row>
    <row r="588">
      <c r="B588" s="183"/>
      <c r="D588" s="146"/>
      <c r="E588" s="146"/>
      <c r="F588" s="146"/>
      <c r="G588" s="146"/>
      <c r="H588" s="146"/>
      <c r="I588" s="146"/>
      <c r="J588" s="146"/>
      <c r="K588" s="146"/>
      <c r="L588" s="146"/>
    </row>
    <row r="589">
      <c r="B589" s="183"/>
      <c r="D589" s="146"/>
      <c r="E589" s="146"/>
      <c r="F589" s="146"/>
      <c r="G589" s="146"/>
      <c r="H589" s="146"/>
      <c r="I589" s="146"/>
      <c r="J589" s="146"/>
      <c r="K589" s="146"/>
      <c r="L589" s="146"/>
    </row>
    <row r="590">
      <c r="B590" s="183"/>
      <c r="D590" s="146"/>
      <c r="E590" s="146"/>
      <c r="F590" s="146"/>
      <c r="G590" s="146"/>
      <c r="H590" s="146"/>
      <c r="I590" s="146"/>
      <c r="J590" s="146"/>
      <c r="K590" s="146"/>
      <c r="L590" s="146"/>
    </row>
    <row r="591">
      <c r="B591" s="183"/>
      <c r="D591" s="146"/>
      <c r="E591" s="146"/>
      <c r="F591" s="146"/>
      <c r="G591" s="146"/>
      <c r="H591" s="146"/>
      <c r="I591" s="146"/>
      <c r="J591" s="146"/>
      <c r="K591" s="146"/>
      <c r="L591" s="146"/>
    </row>
    <row r="592">
      <c r="B592" s="183"/>
      <c r="D592" s="146"/>
      <c r="E592" s="146"/>
      <c r="F592" s="146"/>
      <c r="G592" s="146"/>
      <c r="H592" s="146"/>
      <c r="I592" s="146"/>
      <c r="J592" s="146"/>
      <c r="K592" s="146"/>
      <c r="L592" s="146"/>
    </row>
    <row r="593">
      <c r="B593" s="183"/>
      <c r="D593" s="146"/>
      <c r="E593" s="146"/>
      <c r="F593" s="146"/>
      <c r="G593" s="146"/>
      <c r="H593" s="146"/>
      <c r="I593" s="146"/>
      <c r="J593" s="146"/>
      <c r="K593" s="146"/>
      <c r="L593" s="146"/>
    </row>
    <row r="594">
      <c r="B594" s="183"/>
      <c r="D594" s="146"/>
      <c r="E594" s="146"/>
      <c r="F594" s="146"/>
      <c r="G594" s="146"/>
      <c r="H594" s="146"/>
      <c r="I594" s="146"/>
      <c r="J594" s="146"/>
      <c r="K594" s="146"/>
      <c r="L594" s="146"/>
    </row>
    <row r="595">
      <c r="B595" s="183"/>
      <c r="D595" s="146"/>
      <c r="E595" s="146"/>
      <c r="F595" s="146"/>
      <c r="G595" s="146"/>
      <c r="H595" s="146"/>
      <c r="I595" s="146"/>
      <c r="J595" s="146"/>
      <c r="K595" s="146"/>
      <c r="L595" s="146"/>
    </row>
    <row r="596">
      <c r="B596" s="183"/>
      <c r="D596" s="146"/>
      <c r="E596" s="146"/>
      <c r="F596" s="146"/>
      <c r="G596" s="146"/>
      <c r="H596" s="146"/>
      <c r="I596" s="146"/>
      <c r="J596" s="146"/>
      <c r="K596" s="146"/>
      <c r="L596" s="146"/>
    </row>
    <row r="597">
      <c r="B597" s="183"/>
      <c r="D597" s="146"/>
      <c r="E597" s="146"/>
      <c r="F597" s="146"/>
      <c r="G597" s="146"/>
      <c r="H597" s="146"/>
      <c r="I597" s="146"/>
      <c r="J597" s="146"/>
      <c r="K597" s="146"/>
      <c r="L597" s="146"/>
    </row>
    <row r="598">
      <c r="B598" s="183"/>
      <c r="D598" s="146"/>
      <c r="E598" s="146"/>
      <c r="F598" s="146"/>
      <c r="G598" s="146"/>
      <c r="H598" s="146"/>
      <c r="I598" s="146"/>
      <c r="J598" s="146"/>
      <c r="K598" s="146"/>
      <c r="L598" s="146"/>
    </row>
    <row r="599">
      <c r="B599" s="183"/>
      <c r="D599" s="146"/>
      <c r="E599" s="146"/>
      <c r="F599" s="146"/>
      <c r="G599" s="146"/>
      <c r="H599" s="146"/>
      <c r="I599" s="146"/>
      <c r="J599" s="146"/>
      <c r="K599" s="146"/>
      <c r="L599" s="146"/>
    </row>
    <row r="600">
      <c r="B600" s="183"/>
      <c r="D600" s="146"/>
      <c r="E600" s="146"/>
      <c r="F600" s="146"/>
      <c r="G600" s="146"/>
      <c r="H600" s="146"/>
      <c r="I600" s="146"/>
      <c r="J600" s="146"/>
      <c r="K600" s="146"/>
      <c r="L600" s="146"/>
    </row>
    <row r="601">
      <c r="B601" s="183"/>
      <c r="D601" s="146"/>
      <c r="E601" s="146"/>
      <c r="F601" s="146"/>
      <c r="G601" s="146"/>
      <c r="H601" s="146"/>
      <c r="I601" s="146"/>
      <c r="J601" s="146"/>
      <c r="K601" s="146"/>
      <c r="L601" s="146"/>
    </row>
    <row r="602">
      <c r="B602" s="183"/>
      <c r="D602" s="146"/>
      <c r="E602" s="146"/>
      <c r="F602" s="146"/>
      <c r="G602" s="146"/>
      <c r="H602" s="146"/>
      <c r="I602" s="146"/>
      <c r="J602" s="146"/>
      <c r="K602" s="146"/>
      <c r="L602" s="146"/>
    </row>
    <row r="603">
      <c r="B603" s="183"/>
      <c r="D603" s="146"/>
      <c r="E603" s="146"/>
      <c r="F603" s="146"/>
      <c r="G603" s="146"/>
      <c r="H603" s="146"/>
      <c r="I603" s="146"/>
      <c r="J603" s="146"/>
      <c r="K603" s="146"/>
      <c r="L603" s="146"/>
    </row>
    <row r="604">
      <c r="B604" s="183"/>
      <c r="D604" s="146"/>
      <c r="E604" s="146"/>
      <c r="F604" s="146"/>
      <c r="G604" s="146"/>
      <c r="H604" s="146"/>
      <c r="I604" s="146"/>
      <c r="J604" s="146"/>
      <c r="K604" s="146"/>
      <c r="L604" s="146"/>
    </row>
    <row r="605">
      <c r="B605" s="183"/>
      <c r="D605" s="146"/>
      <c r="E605" s="146"/>
      <c r="F605" s="146"/>
      <c r="G605" s="146"/>
      <c r="H605" s="146"/>
      <c r="I605" s="146"/>
      <c r="J605" s="146"/>
      <c r="K605" s="146"/>
      <c r="L605" s="146"/>
    </row>
    <row r="606">
      <c r="B606" s="183"/>
      <c r="D606" s="146"/>
      <c r="E606" s="146"/>
      <c r="F606" s="146"/>
      <c r="G606" s="146"/>
      <c r="H606" s="146"/>
      <c r="I606" s="146"/>
      <c r="J606" s="146"/>
      <c r="K606" s="146"/>
      <c r="L606" s="146"/>
    </row>
    <row r="607">
      <c r="B607" s="183"/>
      <c r="D607" s="146"/>
      <c r="E607" s="146"/>
      <c r="F607" s="146"/>
      <c r="G607" s="146"/>
      <c r="H607" s="146"/>
      <c r="I607" s="146"/>
      <c r="J607" s="146"/>
      <c r="K607" s="146"/>
      <c r="L607" s="146"/>
    </row>
    <row r="608">
      <c r="B608" s="183"/>
      <c r="D608" s="146"/>
      <c r="E608" s="146"/>
      <c r="F608" s="146"/>
      <c r="G608" s="146"/>
      <c r="H608" s="146"/>
      <c r="I608" s="146"/>
      <c r="J608" s="146"/>
      <c r="K608" s="146"/>
      <c r="L608" s="146"/>
    </row>
    <row r="609">
      <c r="B609" s="183"/>
      <c r="D609" s="146"/>
      <c r="E609" s="146"/>
      <c r="F609" s="146"/>
      <c r="G609" s="146"/>
      <c r="H609" s="146"/>
      <c r="I609" s="146"/>
      <c r="J609" s="146"/>
      <c r="K609" s="146"/>
      <c r="L609" s="146"/>
    </row>
    <row r="610">
      <c r="B610" s="183"/>
      <c r="D610" s="146"/>
      <c r="E610" s="146"/>
      <c r="F610" s="146"/>
      <c r="G610" s="146"/>
      <c r="H610" s="146"/>
      <c r="I610" s="146"/>
      <c r="J610" s="146"/>
      <c r="K610" s="146"/>
      <c r="L610" s="146"/>
    </row>
    <row r="611">
      <c r="B611" s="183"/>
      <c r="D611" s="146"/>
      <c r="E611" s="146"/>
      <c r="F611" s="146"/>
      <c r="G611" s="146"/>
      <c r="H611" s="146"/>
      <c r="I611" s="146"/>
      <c r="J611" s="146"/>
      <c r="K611" s="146"/>
      <c r="L611" s="146"/>
    </row>
    <row r="612">
      <c r="B612" s="183"/>
      <c r="D612" s="146"/>
      <c r="E612" s="146"/>
      <c r="F612" s="146"/>
      <c r="G612" s="146"/>
      <c r="H612" s="146"/>
      <c r="I612" s="146"/>
      <c r="J612" s="146"/>
      <c r="K612" s="146"/>
      <c r="L612" s="146"/>
    </row>
    <row r="613">
      <c r="B613" s="183"/>
      <c r="D613" s="146"/>
      <c r="E613" s="146"/>
      <c r="F613" s="146"/>
      <c r="G613" s="146"/>
      <c r="H613" s="146"/>
      <c r="I613" s="146"/>
      <c r="J613" s="146"/>
      <c r="K613" s="146"/>
      <c r="L613" s="146"/>
    </row>
    <row r="614">
      <c r="B614" s="183"/>
      <c r="D614" s="146"/>
      <c r="E614" s="146"/>
      <c r="F614" s="146"/>
      <c r="G614" s="146"/>
      <c r="H614" s="146"/>
      <c r="I614" s="146"/>
      <c r="J614" s="146"/>
      <c r="K614" s="146"/>
      <c r="L614" s="146"/>
    </row>
    <row r="615">
      <c r="B615" s="183"/>
      <c r="D615" s="146"/>
      <c r="E615" s="146"/>
      <c r="F615" s="146"/>
      <c r="G615" s="146"/>
      <c r="H615" s="146"/>
      <c r="I615" s="146"/>
      <c r="J615" s="146"/>
      <c r="K615" s="146"/>
      <c r="L615" s="146"/>
    </row>
    <row r="616">
      <c r="B616" s="183"/>
      <c r="D616" s="146"/>
      <c r="E616" s="146"/>
      <c r="F616" s="146"/>
      <c r="G616" s="146"/>
      <c r="H616" s="146"/>
      <c r="I616" s="146"/>
      <c r="J616" s="146"/>
      <c r="K616" s="146"/>
      <c r="L616" s="146"/>
    </row>
    <row r="617">
      <c r="B617" s="183"/>
      <c r="D617" s="146"/>
      <c r="E617" s="146"/>
      <c r="F617" s="146"/>
      <c r="G617" s="146"/>
      <c r="H617" s="146"/>
      <c r="I617" s="146"/>
      <c r="J617" s="146"/>
      <c r="K617" s="146"/>
      <c r="L617" s="146"/>
    </row>
    <row r="618">
      <c r="B618" s="183"/>
      <c r="D618" s="146"/>
      <c r="E618" s="146"/>
      <c r="F618" s="146"/>
      <c r="G618" s="146"/>
      <c r="H618" s="146"/>
      <c r="I618" s="146"/>
      <c r="J618" s="146"/>
      <c r="K618" s="146"/>
      <c r="L618" s="146"/>
    </row>
    <row r="619">
      <c r="B619" s="183"/>
      <c r="D619" s="146"/>
      <c r="E619" s="146"/>
      <c r="F619" s="146"/>
      <c r="G619" s="146"/>
      <c r="H619" s="146"/>
      <c r="I619" s="146"/>
      <c r="J619" s="146"/>
      <c r="K619" s="146"/>
      <c r="L619" s="146"/>
    </row>
    <row r="620">
      <c r="B620" s="183"/>
      <c r="D620" s="146"/>
      <c r="E620" s="146"/>
      <c r="F620" s="146"/>
      <c r="G620" s="146"/>
      <c r="H620" s="146"/>
      <c r="I620" s="146"/>
      <c r="J620" s="146"/>
      <c r="K620" s="146"/>
      <c r="L620" s="146"/>
    </row>
    <row r="621">
      <c r="B621" s="183"/>
      <c r="D621" s="146"/>
      <c r="E621" s="146"/>
      <c r="F621" s="146"/>
      <c r="G621" s="146"/>
      <c r="H621" s="146"/>
      <c r="I621" s="146"/>
      <c r="J621" s="146"/>
      <c r="K621" s="146"/>
      <c r="L621" s="146"/>
    </row>
    <row r="622">
      <c r="B622" s="183"/>
      <c r="D622" s="146"/>
      <c r="E622" s="146"/>
      <c r="F622" s="146"/>
      <c r="G622" s="146"/>
      <c r="H622" s="146"/>
      <c r="I622" s="146"/>
      <c r="J622" s="146"/>
      <c r="K622" s="146"/>
      <c r="L622" s="146"/>
    </row>
    <row r="623">
      <c r="B623" s="183"/>
      <c r="D623" s="146"/>
      <c r="E623" s="146"/>
      <c r="F623" s="146"/>
      <c r="G623" s="146"/>
      <c r="H623" s="146"/>
      <c r="I623" s="146"/>
      <c r="J623" s="146"/>
      <c r="K623" s="146"/>
      <c r="L623" s="146"/>
    </row>
    <row r="624">
      <c r="B624" s="183"/>
      <c r="D624" s="146"/>
      <c r="E624" s="146"/>
      <c r="F624" s="146"/>
      <c r="G624" s="146"/>
      <c r="H624" s="146"/>
      <c r="I624" s="146"/>
      <c r="J624" s="146"/>
      <c r="K624" s="146"/>
      <c r="L624" s="146"/>
    </row>
    <row r="625">
      <c r="B625" s="183"/>
      <c r="D625" s="146"/>
      <c r="E625" s="146"/>
      <c r="F625" s="146"/>
      <c r="G625" s="146"/>
      <c r="H625" s="146"/>
      <c r="I625" s="146"/>
      <c r="J625" s="146"/>
      <c r="K625" s="146"/>
      <c r="L625" s="146"/>
    </row>
    <row r="626">
      <c r="B626" s="183"/>
      <c r="D626" s="146"/>
      <c r="E626" s="146"/>
      <c r="F626" s="146"/>
      <c r="G626" s="146"/>
      <c r="H626" s="146"/>
      <c r="I626" s="146"/>
      <c r="J626" s="146"/>
      <c r="K626" s="146"/>
      <c r="L626" s="146"/>
    </row>
    <row r="627">
      <c r="B627" s="183"/>
      <c r="D627" s="146"/>
      <c r="E627" s="146"/>
      <c r="F627" s="146"/>
      <c r="G627" s="146"/>
      <c r="H627" s="146"/>
      <c r="I627" s="146"/>
      <c r="J627" s="146"/>
      <c r="K627" s="146"/>
      <c r="L627" s="146"/>
    </row>
    <row r="628">
      <c r="B628" s="183"/>
      <c r="D628" s="146"/>
      <c r="E628" s="146"/>
      <c r="F628" s="146"/>
      <c r="G628" s="146"/>
      <c r="H628" s="146"/>
      <c r="I628" s="146"/>
      <c r="J628" s="146"/>
      <c r="K628" s="146"/>
      <c r="L628" s="146"/>
    </row>
    <row r="629">
      <c r="B629" s="183"/>
      <c r="D629" s="146"/>
      <c r="E629" s="146"/>
      <c r="F629" s="146"/>
      <c r="G629" s="146"/>
      <c r="H629" s="146"/>
      <c r="I629" s="146"/>
      <c r="J629" s="146"/>
      <c r="K629" s="146"/>
      <c r="L629" s="146"/>
    </row>
    <row r="630">
      <c r="B630" s="183"/>
      <c r="D630" s="146"/>
      <c r="E630" s="146"/>
      <c r="F630" s="146"/>
      <c r="G630" s="146"/>
      <c r="H630" s="146"/>
      <c r="I630" s="146"/>
      <c r="J630" s="146"/>
      <c r="K630" s="146"/>
      <c r="L630" s="146"/>
    </row>
    <row r="631">
      <c r="B631" s="183"/>
      <c r="D631" s="146"/>
      <c r="E631" s="146"/>
      <c r="F631" s="146"/>
      <c r="G631" s="146"/>
      <c r="H631" s="146"/>
      <c r="I631" s="146"/>
      <c r="J631" s="146"/>
      <c r="K631" s="146"/>
      <c r="L631" s="146"/>
    </row>
    <row r="632">
      <c r="B632" s="183"/>
      <c r="D632" s="146"/>
      <c r="E632" s="146"/>
      <c r="F632" s="146"/>
      <c r="G632" s="146"/>
      <c r="H632" s="146"/>
      <c r="I632" s="146"/>
      <c r="J632" s="146"/>
      <c r="K632" s="146"/>
      <c r="L632" s="146"/>
    </row>
    <row r="633">
      <c r="B633" s="183"/>
      <c r="D633" s="146"/>
      <c r="E633" s="146"/>
      <c r="F633" s="146"/>
      <c r="G633" s="146"/>
      <c r="H633" s="146"/>
      <c r="I633" s="146"/>
      <c r="J633" s="146"/>
      <c r="K633" s="146"/>
      <c r="L633" s="146"/>
    </row>
    <row r="634">
      <c r="B634" s="183"/>
      <c r="D634" s="146"/>
      <c r="E634" s="146"/>
      <c r="F634" s="146"/>
      <c r="G634" s="146"/>
      <c r="H634" s="146"/>
      <c r="I634" s="146"/>
      <c r="J634" s="146"/>
      <c r="K634" s="146"/>
      <c r="L634" s="146"/>
    </row>
    <row r="635">
      <c r="B635" s="183"/>
      <c r="D635" s="146"/>
      <c r="E635" s="146"/>
      <c r="F635" s="146"/>
      <c r="G635" s="146"/>
      <c r="H635" s="146"/>
      <c r="I635" s="146"/>
      <c r="J635" s="146"/>
      <c r="K635" s="146"/>
      <c r="L635" s="146"/>
    </row>
    <row r="636">
      <c r="B636" s="183"/>
      <c r="D636" s="146"/>
      <c r="E636" s="146"/>
      <c r="F636" s="146"/>
      <c r="G636" s="146"/>
      <c r="H636" s="146"/>
      <c r="I636" s="146"/>
      <c r="J636" s="146"/>
      <c r="K636" s="146"/>
      <c r="L636" s="146"/>
    </row>
    <row r="637">
      <c r="B637" s="183"/>
      <c r="D637" s="146"/>
      <c r="E637" s="146"/>
      <c r="F637" s="146"/>
      <c r="G637" s="146"/>
      <c r="H637" s="146"/>
      <c r="I637" s="146"/>
      <c r="J637" s="146"/>
      <c r="K637" s="146"/>
      <c r="L637" s="146"/>
    </row>
    <row r="638">
      <c r="B638" s="183"/>
      <c r="D638" s="146"/>
      <c r="E638" s="146"/>
      <c r="F638" s="146"/>
      <c r="G638" s="146"/>
      <c r="H638" s="146"/>
      <c r="I638" s="146"/>
      <c r="J638" s="146"/>
      <c r="K638" s="146"/>
      <c r="L638" s="146"/>
    </row>
    <row r="639">
      <c r="B639" s="183"/>
      <c r="D639" s="146"/>
      <c r="E639" s="146"/>
      <c r="F639" s="146"/>
      <c r="G639" s="146"/>
      <c r="H639" s="146"/>
      <c r="I639" s="146"/>
      <c r="J639" s="146"/>
      <c r="K639" s="146"/>
      <c r="L639" s="146"/>
    </row>
    <row r="640">
      <c r="B640" s="183"/>
      <c r="D640" s="146"/>
      <c r="E640" s="146"/>
      <c r="F640" s="146"/>
      <c r="G640" s="146"/>
      <c r="H640" s="146"/>
      <c r="I640" s="146"/>
      <c r="J640" s="146"/>
      <c r="K640" s="146"/>
      <c r="L640" s="146"/>
    </row>
    <row r="641">
      <c r="B641" s="183"/>
      <c r="D641" s="146"/>
      <c r="E641" s="146"/>
      <c r="F641" s="146"/>
      <c r="G641" s="146"/>
      <c r="H641" s="146"/>
      <c r="I641" s="146"/>
      <c r="J641" s="146"/>
      <c r="K641" s="146"/>
      <c r="L641" s="146"/>
    </row>
    <row r="642">
      <c r="B642" s="183"/>
      <c r="D642" s="146"/>
      <c r="E642" s="146"/>
      <c r="F642" s="146"/>
      <c r="G642" s="146"/>
      <c r="H642" s="146"/>
      <c r="I642" s="146"/>
      <c r="J642" s="146"/>
      <c r="K642" s="146"/>
      <c r="L642" s="146"/>
    </row>
    <row r="643">
      <c r="B643" s="183"/>
      <c r="D643" s="146"/>
      <c r="E643" s="146"/>
      <c r="F643" s="146"/>
      <c r="G643" s="146"/>
      <c r="H643" s="146"/>
      <c r="I643" s="146"/>
      <c r="J643" s="146"/>
      <c r="K643" s="146"/>
      <c r="L643" s="146"/>
    </row>
    <row r="644">
      <c r="B644" s="183"/>
      <c r="D644" s="146"/>
      <c r="E644" s="146"/>
      <c r="F644" s="146"/>
      <c r="G644" s="146"/>
      <c r="H644" s="146"/>
      <c r="I644" s="146"/>
      <c r="J644" s="146"/>
      <c r="K644" s="146"/>
      <c r="L644" s="146"/>
    </row>
    <row r="645">
      <c r="B645" s="183"/>
      <c r="D645" s="146"/>
      <c r="E645" s="146"/>
      <c r="F645" s="146"/>
      <c r="G645" s="146"/>
      <c r="H645" s="146"/>
      <c r="I645" s="146"/>
      <c r="J645" s="146"/>
      <c r="K645" s="146"/>
      <c r="L645" s="146"/>
    </row>
    <row r="646">
      <c r="B646" s="183"/>
      <c r="D646" s="146"/>
      <c r="E646" s="146"/>
      <c r="F646" s="146"/>
      <c r="G646" s="146"/>
      <c r="H646" s="146"/>
      <c r="I646" s="146"/>
      <c r="J646" s="146"/>
      <c r="K646" s="146"/>
      <c r="L646" s="146"/>
    </row>
    <row r="647">
      <c r="B647" s="183"/>
      <c r="D647" s="146"/>
      <c r="E647" s="146"/>
      <c r="F647" s="146"/>
      <c r="G647" s="146"/>
      <c r="H647" s="146"/>
      <c r="I647" s="146"/>
      <c r="J647" s="146"/>
      <c r="K647" s="146"/>
      <c r="L647" s="146"/>
    </row>
    <row r="648">
      <c r="B648" s="183"/>
      <c r="D648" s="146"/>
      <c r="E648" s="146"/>
      <c r="F648" s="146"/>
      <c r="G648" s="146"/>
      <c r="H648" s="146"/>
      <c r="I648" s="146"/>
      <c r="J648" s="146"/>
      <c r="K648" s="146"/>
      <c r="L648" s="146"/>
    </row>
    <row r="649">
      <c r="B649" s="183"/>
      <c r="D649" s="146"/>
      <c r="E649" s="146"/>
      <c r="F649" s="146"/>
      <c r="G649" s="146"/>
      <c r="H649" s="146"/>
      <c r="I649" s="146"/>
      <c r="J649" s="146"/>
      <c r="K649" s="146"/>
      <c r="L649" s="146"/>
    </row>
    <row r="650">
      <c r="B650" s="183"/>
      <c r="D650" s="146"/>
      <c r="E650" s="146"/>
      <c r="F650" s="146"/>
      <c r="G650" s="146"/>
      <c r="H650" s="146"/>
      <c r="I650" s="146"/>
      <c r="J650" s="146"/>
      <c r="K650" s="146"/>
      <c r="L650" s="146"/>
    </row>
    <row r="651">
      <c r="B651" s="183"/>
      <c r="D651" s="146"/>
      <c r="E651" s="146"/>
      <c r="F651" s="146"/>
      <c r="G651" s="146"/>
      <c r="H651" s="146"/>
      <c r="I651" s="146"/>
      <c r="J651" s="146"/>
      <c r="K651" s="146"/>
      <c r="L651" s="146"/>
    </row>
    <row r="652">
      <c r="B652" s="183"/>
      <c r="D652" s="146"/>
      <c r="E652" s="146"/>
      <c r="F652" s="146"/>
      <c r="G652" s="146"/>
      <c r="H652" s="146"/>
      <c r="I652" s="146"/>
      <c r="J652" s="146"/>
      <c r="K652" s="146"/>
      <c r="L652" s="146"/>
    </row>
    <row r="653">
      <c r="B653" s="183"/>
      <c r="D653" s="146"/>
      <c r="E653" s="146"/>
      <c r="F653" s="146"/>
      <c r="G653" s="146"/>
      <c r="H653" s="146"/>
      <c r="I653" s="146"/>
      <c r="J653" s="146"/>
      <c r="K653" s="146"/>
      <c r="L653" s="146"/>
    </row>
    <row r="654">
      <c r="B654" s="183"/>
      <c r="D654" s="146"/>
      <c r="E654" s="146"/>
      <c r="F654" s="146"/>
      <c r="G654" s="146"/>
      <c r="H654" s="146"/>
      <c r="I654" s="146"/>
      <c r="J654" s="146"/>
      <c r="K654" s="146"/>
      <c r="L654" s="146"/>
    </row>
    <row r="655">
      <c r="B655" s="183"/>
      <c r="D655" s="146"/>
      <c r="E655" s="146"/>
      <c r="F655" s="146"/>
      <c r="G655" s="146"/>
      <c r="H655" s="146"/>
      <c r="I655" s="146"/>
      <c r="J655" s="146"/>
      <c r="K655" s="146"/>
      <c r="L655" s="146"/>
    </row>
    <row r="656">
      <c r="B656" s="183"/>
      <c r="D656" s="146"/>
      <c r="E656" s="146"/>
      <c r="F656" s="146"/>
      <c r="G656" s="146"/>
      <c r="H656" s="146"/>
      <c r="I656" s="146"/>
      <c r="J656" s="146"/>
      <c r="K656" s="146"/>
      <c r="L656" s="146"/>
    </row>
    <row r="657">
      <c r="B657" s="183"/>
      <c r="D657" s="146"/>
      <c r="E657" s="146"/>
      <c r="F657" s="146"/>
      <c r="G657" s="146"/>
      <c r="H657" s="146"/>
      <c r="I657" s="146"/>
      <c r="J657" s="146"/>
      <c r="K657" s="146"/>
      <c r="L657" s="146"/>
    </row>
    <row r="658">
      <c r="B658" s="183"/>
      <c r="D658" s="146"/>
      <c r="E658" s="146"/>
      <c r="F658" s="146"/>
      <c r="G658" s="146"/>
      <c r="H658" s="146"/>
      <c r="I658" s="146"/>
      <c r="J658" s="146"/>
      <c r="K658" s="146"/>
      <c r="L658" s="146"/>
    </row>
    <row r="659">
      <c r="B659" s="183"/>
      <c r="D659" s="146"/>
      <c r="E659" s="146"/>
      <c r="F659" s="146"/>
      <c r="G659" s="146"/>
      <c r="H659" s="146"/>
      <c r="I659" s="146"/>
      <c r="J659" s="146"/>
      <c r="K659" s="146"/>
      <c r="L659" s="146"/>
    </row>
    <row r="660">
      <c r="B660" s="183"/>
      <c r="D660" s="146"/>
      <c r="E660" s="146"/>
      <c r="F660" s="146"/>
      <c r="G660" s="146"/>
      <c r="H660" s="146"/>
      <c r="I660" s="146"/>
      <c r="J660" s="146"/>
      <c r="K660" s="146"/>
      <c r="L660" s="146"/>
    </row>
    <row r="661">
      <c r="B661" s="183"/>
      <c r="D661" s="146"/>
      <c r="E661" s="146"/>
      <c r="F661" s="146"/>
      <c r="G661" s="146"/>
      <c r="H661" s="146"/>
      <c r="I661" s="146"/>
      <c r="J661" s="146"/>
      <c r="K661" s="146"/>
      <c r="L661" s="146"/>
    </row>
    <row r="662">
      <c r="B662" s="183"/>
      <c r="D662" s="146"/>
      <c r="E662" s="146"/>
      <c r="F662" s="146"/>
      <c r="G662" s="146"/>
      <c r="H662" s="146"/>
      <c r="I662" s="146"/>
      <c r="J662" s="146"/>
      <c r="K662" s="146"/>
      <c r="L662" s="146"/>
    </row>
    <row r="663">
      <c r="B663" s="183"/>
      <c r="D663" s="146"/>
      <c r="E663" s="146"/>
      <c r="F663" s="146"/>
      <c r="G663" s="146"/>
      <c r="H663" s="146"/>
      <c r="I663" s="146"/>
      <c r="J663" s="146"/>
      <c r="K663" s="146"/>
      <c r="L663" s="146"/>
    </row>
    <row r="664">
      <c r="B664" s="183"/>
      <c r="D664" s="146"/>
      <c r="E664" s="146"/>
      <c r="F664" s="146"/>
      <c r="G664" s="146"/>
      <c r="H664" s="146"/>
      <c r="I664" s="146"/>
      <c r="J664" s="146"/>
      <c r="K664" s="146"/>
      <c r="L664" s="146"/>
    </row>
    <row r="665">
      <c r="B665" s="183"/>
      <c r="D665" s="146"/>
      <c r="E665" s="146"/>
      <c r="F665" s="146"/>
      <c r="G665" s="146"/>
      <c r="H665" s="146"/>
      <c r="I665" s="146"/>
      <c r="J665" s="146"/>
      <c r="K665" s="146"/>
      <c r="L665" s="146"/>
    </row>
    <row r="666">
      <c r="B666" s="183"/>
      <c r="D666" s="146"/>
      <c r="E666" s="146"/>
      <c r="F666" s="146"/>
      <c r="G666" s="146"/>
      <c r="H666" s="146"/>
      <c r="I666" s="146"/>
      <c r="J666" s="146"/>
      <c r="K666" s="146"/>
      <c r="L666" s="146"/>
    </row>
    <row r="667">
      <c r="B667" s="183"/>
      <c r="D667" s="146"/>
      <c r="E667" s="146"/>
      <c r="F667" s="146"/>
      <c r="G667" s="146"/>
      <c r="H667" s="146"/>
      <c r="I667" s="146"/>
      <c r="J667" s="146"/>
      <c r="K667" s="146"/>
      <c r="L667" s="146"/>
    </row>
    <row r="668">
      <c r="B668" s="183"/>
      <c r="D668" s="146"/>
      <c r="E668" s="146"/>
      <c r="F668" s="146"/>
      <c r="G668" s="146"/>
      <c r="H668" s="146"/>
      <c r="I668" s="146"/>
      <c r="J668" s="146"/>
      <c r="K668" s="146"/>
      <c r="L668" s="146"/>
    </row>
    <row r="669">
      <c r="B669" s="183"/>
      <c r="D669" s="146"/>
      <c r="E669" s="146"/>
      <c r="F669" s="146"/>
      <c r="G669" s="146"/>
      <c r="H669" s="146"/>
      <c r="I669" s="146"/>
      <c r="J669" s="146"/>
      <c r="K669" s="146"/>
      <c r="L669" s="146"/>
    </row>
    <row r="670">
      <c r="B670" s="183"/>
      <c r="D670" s="146"/>
      <c r="E670" s="146"/>
      <c r="F670" s="146"/>
      <c r="G670" s="146"/>
      <c r="H670" s="146"/>
      <c r="I670" s="146"/>
      <c r="J670" s="146"/>
      <c r="K670" s="146"/>
      <c r="L670" s="146"/>
    </row>
    <row r="671">
      <c r="B671" s="183"/>
      <c r="D671" s="146"/>
      <c r="E671" s="146"/>
      <c r="F671" s="146"/>
      <c r="G671" s="146"/>
      <c r="H671" s="146"/>
      <c r="I671" s="146"/>
      <c r="J671" s="146"/>
      <c r="K671" s="146"/>
      <c r="L671" s="146"/>
    </row>
    <row r="672">
      <c r="B672" s="183"/>
      <c r="D672" s="146"/>
      <c r="E672" s="146"/>
      <c r="F672" s="146"/>
      <c r="G672" s="146"/>
      <c r="H672" s="146"/>
      <c r="I672" s="146"/>
      <c r="J672" s="146"/>
      <c r="K672" s="146"/>
      <c r="L672" s="146"/>
    </row>
    <row r="673">
      <c r="B673" s="183"/>
      <c r="D673" s="146"/>
      <c r="E673" s="146"/>
      <c r="F673" s="146"/>
      <c r="G673" s="146"/>
      <c r="H673" s="146"/>
      <c r="I673" s="146"/>
      <c r="J673" s="146"/>
      <c r="K673" s="146"/>
      <c r="L673" s="146"/>
    </row>
    <row r="674">
      <c r="B674" s="183"/>
      <c r="D674" s="146"/>
      <c r="E674" s="146"/>
      <c r="F674" s="146"/>
      <c r="G674" s="146"/>
      <c r="H674" s="146"/>
      <c r="I674" s="146"/>
      <c r="J674" s="146"/>
      <c r="K674" s="146"/>
      <c r="L674" s="146"/>
    </row>
    <row r="675">
      <c r="B675" s="183"/>
      <c r="D675" s="146"/>
      <c r="E675" s="146"/>
      <c r="F675" s="146"/>
      <c r="G675" s="146"/>
      <c r="H675" s="146"/>
      <c r="I675" s="146"/>
      <c r="J675" s="146"/>
      <c r="K675" s="146"/>
      <c r="L675" s="146"/>
    </row>
    <row r="676">
      <c r="B676" s="183"/>
      <c r="D676" s="146"/>
      <c r="E676" s="146"/>
      <c r="F676" s="146"/>
      <c r="G676" s="146"/>
      <c r="H676" s="146"/>
      <c r="I676" s="146"/>
      <c r="J676" s="146"/>
      <c r="K676" s="146"/>
      <c r="L676" s="146"/>
    </row>
    <row r="677">
      <c r="B677" s="183"/>
      <c r="D677" s="146"/>
      <c r="E677" s="146"/>
      <c r="F677" s="146"/>
      <c r="G677" s="146"/>
      <c r="H677" s="146"/>
      <c r="I677" s="146"/>
      <c r="J677" s="146"/>
      <c r="K677" s="146"/>
      <c r="L677" s="146"/>
    </row>
    <row r="678">
      <c r="B678" s="183"/>
      <c r="D678" s="146"/>
      <c r="E678" s="146"/>
      <c r="F678" s="146"/>
      <c r="G678" s="146"/>
      <c r="H678" s="146"/>
      <c r="I678" s="146"/>
      <c r="J678" s="146"/>
      <c r="K678" s="146"/>
      <c r="L678" s="146"/>
    </row>
    <row r="679">
      <c r="B679" s="183"/>
      <c r="D679" s="146"/>
      <c r="E679" s="146"/>
      <c r="F679" s="146"/>
      <c r="G679" s="146"/>
      <c r="H679" s="146"/>
      <c r="I679" s="146"/>
      <c r="J679" s="146"/>
      <c r="K679" s="146"/>
      <c r="L679" s="146"/>
    </row>
    <row r="680">
      <c r="B680" s="183"/>
      <c r="D680" s="146"/>
      <c r="E680" s="146"/>
      <c r="F680" s="146"/>
      <c r="G680" s="146"/>
      <c r="H680" s="146"/>
      <c r="I680" s="146"/>
      <c r="J680" s="146"/>
      <c r="K680" s="146"/>
      <c r="L680" s="146"/>
    </row>
    <row r="681">
      <c r="B681" s="183"/>
      <c r="D681" s="146"/>
      <c r="E681" s="146"/>
      <c r="F681" s="146"/>
      <c r="G681" s="146"/>
      <c r="H681" s="146"/>
      <c r="I681" s="146"/>
      <c r="J681" s="146"/>
      <c r="K681" s="146"/>
      <c r="L681" s="146"/>
    </row>
    <row r="682">
      <c r="B682" s="183"/>
      <c r="D682" s="146"/>
      <c r="E682" s="146"/>
      <c r="F682" s="146"/>
      <c r="G682" s="146"/>
      <c r="H682" s="146"/>
      <c r="I682" s="146"/>
      <c r="J682" s="146"/>
      <c r="K682" s="146"/>
      <c r="L682" s="146"/>
    </row>
    <row r="683">
      <c r="B683" s="183"/>
      <c r="D683" s="146"/>
      <c r="E683" s="146"/>
      <c r="F683" s="146"/>
      <c r="G683" s="146"/>
      <c r="H683" s="146"/>
      <c r="I683" s="146"/>
      <c r="J683" s="146"/>
      <c r="K683" s="146"/>
      <c r="L683" s="146"/>
    </row>
    <row r="684">
      <c r="B684" s="183"/>
      <c r="D684" s="146"/>
      <c r="E684" s="146"/>
      <c r="F684" s="146"/>
      <c r="G684" s="146"/>
      <c r="H684" s="146"/>
      <c r="I684" s="146"/>
      <c r="J684" s="146"/>
      <c r="K684" s="146"/>
      <c r="L684" s="146"/>
    </row>
    <row r="685">
      <c r="B685" s="183"/>
      <c r="D685" s="146"/>
      <c r="E685" s="146"/>
      <c r="F685" s="146"/>
      <c r="G685" s="146"/>
      <c r="H685" s="146"/>
      <c r="I685" s="146"/>
      <c r="J685" s="146"/>
      <c r="K685" s="146"/>
      <c r="L685" s="146"/>
    </row>
    <row r="686">
      <c r="B686" s="183"/>
      <c r="D686" s="146"/>
      <c r="E686" s="146"/>
      <c r="F686" s="146"/>
      <c r="G686" s="146"/>
      <c r="H686" s="146"/>
      <c r="I686" s="146"/>
      <c r="J686" s="146"/>
      <c r="K686" s="146"/>
      <c r="L686" s="146"/>
    </row>
    <row r="687">
      <c r="B687" s="183"/>
      <c r="D687" s="146"/>
      <c r="E687" s="146"/>
      <c r="F687" s="146"/>
      <c r="G687" s="146"/>
      <c r="H687" s="146"/>
      <c r="I687" s="146"/>
      <c r="J687" s="146"/>
      <c r="K687" s="146"/>
      <c r="L687" s="146"/>
    </row>
    <row r="688">
      <c r="B688" s="183"/>
      <c r="D688" s="146"/>
      <c r="E688" s="146"/>
      <c r="F688" s="146"/>
      <c r="G688" s="146"/>
      <c r="H688" s="146"/>
      <c r="I688" s="146"/>
      <c r="J688" s="146"/>
      <c r="K688" s="146"/>
      <c r="L688" s="146"/>
    </row>
    <row r="689">
      <c r="B689" s="183"/>
      <c r="D689" s="146"/>
      <c r="E689" s="146"/>
      <c r="F689" s="146"/>
      <c r="G689" s="146"/>
      <c r="H689" s="146"/>
      <c r="I689" s="146"/>
      <c r="J689" s="146"/>
      <c r="K689" s="146"/>
      <c r="L689" s="146"/>
    </row>
    <row r="690">
      <c r="B690" s="183"/>
      <c r="D690" s="146"/>
      <c r="E690" s="146"/>
      <c r="F690" s="146"/>
      <c r="G690" s="146"/>
      <c r="H690" s="146"/>
      <c r="I690" s="146"/>
      <c r="J690" s="146"/>
      <c r="K690" s="146"/>
      <c r="L690" s="146"/>
    </row>
    <row r="691">
      <c r="B691" s="183"/>
      <c r="D691" s="146"/>
      <c r="E691" s="146"/>
      <c r="F691" s="146"/>
      <c r="G691" s="146"/>
      <c r="H691" s="146"/>
      <c r="I691" s="146"/>
      <c r="J691" s="146"/>
      <c r="K691" s="146"/>
      <c r="L691" s="146"/>
    </row>
    <row r="692">
      <c r="B692" s="183"/>
      <c r="D692" s="146"/>
      <c r="E692" s="146"/>
      <c r="F692" s="146"/>
      <c r="G692" s="146"/>
      <c r="H692" s="146"/>
      <c r="I692" s="146"/>
      <c r="J692" s="146"/>
      <c r="K692" s="146"/>
      <c r="L692" s="146"/>
    </row>
    <row r="693">
      <c r="B693" s="183"/>
      <c r="D693" s="146"/>
      <c r="E693" s="146"/>
      <c r="F693" s="146"/>
      <c r="G693" s="146"/>
      <c r="H693" s="146"/>
      <c r="I693" s="146"/>
      <c r="J693" s="146"/>
      <c r="K693" s="146"/>
      <c r="L693" s="146"/>
    </row>
    <row r="694">
      <c r="B694" s="183"/>
      <c r="D694" s="146"/>
      <c r="E694" s="146"/>
      <c r="F694" s="146"/>
      <c r="G694" s="146"/>
      <c r="H694" s="146"/>
      <c r="I694" s="146"/>
      <c r="J694" s="146"/>
      <c r="K694" s="146"/>
      <c r="L694" s="146"/>
    </row>
    <row r="695">
      <c r="B695" s="183"/>
      <c r="D695" s="146"/>
      <c r="E695" s="146"/>
      <c r="F695" s="146"/>
      <c r="G695" s="146"/>
      <c r="H695" s="146"/>
      <c r="I695" s="146"/>
      <c r="J695" s="146"/>
      <c r="K695" s="146"/>
      <c r="L695" s="146"/>
    </row>
    <row r="696">
      <c r="B696" s="183"/>
      <c r="D696" s="146"/>
      <c r="E696" s="146"/>
      <c r="F696" s="146"/>
      <c r="G696" s="146"/>
      <c r="H696" s="146"/>
      <c r="I696" s="146"/>
      <c r="J696" s="146"/>
      <c r="K696" s="146"/>
      <c r="L696" s="146"/>
    </row>
    <row r="697">
      <c r="B697" s="183"/>
      <c r="D697" s="146"/>
      <c r="E697" s="146"/>
      <c r="F697" s="146"/>
      <c r="G697" s="146"/>
      <c r="H697" s="146"/>
      <c r="I697" s="146"/>
      <c r="J697" s="146"/>
      <c r="K697" s="146"/>
      <c r="L697" s="146"/>
    </row>
    <row r="698">
      <c r="B698" s="183"/>
      <c r="D698" s="146"/>
      <c r="E698" s="146"/>
      <c r="F698" s="146"/>
      <c r="G698" s="146"/>
      <c r="H698" s="146"/>
      <c r="I698" s="146"/>
      <c r="J698" s="146"/>
      <c r="K698" s="146"/>
      <c r="L698" s="146"/>
    </row>
    <row r="699">
      <c r="B699" s="183"/>
      <c r="D699" s="146"/>
      <c r="E699" s="146"/>
      <c r="F699" s="146"/>
      <c r="G699" s="146"/>
      <c r="H699" s="146"/>
      <c r="I699" s="146"/>
      <c r="J699" s="146"/>
      <c r="K699" s="146"/>
      <c r="L699" s="146"/>
    </row>
    <row r="700">
      <c r="B700" s="183"/>
      <c r="D700" s="146"/>
      <c r="E700" s="146"/>
      <c r="F700" s="146"/>
      <c r="G700" s="146"/>
      <c r="H700" s="146"/>
      <c r="I700" s="146"/>
      <c r="J700" s="146"/>
      <c r="K700" s="146"/>
      <c r="L700" s="146"/>
    </row>
    <row r="701">
      <c r="B701" s="183"/>
      <c r="D701" s="146"/>
      <c r="E701" s="146"/>
      <c r="F701" s="146"/>
      <c r="G701" s="146"/>
      <c r="H701" s="146"/>
      <c r="I701" s="146"/>
      <c r="J701" s="146"/>
      <c r="K701" s="146"/>
      <c r="L701" s="146"/>
    </row>
    <row r="702">
      <c r="B702" s="183"/>
      <c r="D702" s="146"/>
      <c r="E702" s="146"/>
      <c r="F702" s="146"/>
      <c r="G702" s="146"/>
      <c r="H702" s="146"/>
      <c r="I702" s="146"/>
      <c r="J702" s="146"/>
      <c r="K702" s="146"/>
      <c r="L702" s="146"/>
    </row>
    <row r="703">
      <c r="B703" s="183"/>
      <c r="D703" s="146"/>
      <c r="E703" s="146"/>
      <c r="F703" s="146"/>
      <c r="G703" s="146"/>
      <c r="H703" s="146"/>
      <c r="I703" s="146"/>
      <c r="J703" s="146"/>
      <c r="K703" s="146"/>
      <c r="L703" s="146"/>
    </row>
    <row r="704">
      <c r="B704" s="183"/>
      <c r="D704" s="146"/>
      <c r="E704" s="146"/>
      <c r="F704" s="146"/>
      <c r="G704" s="146"/>
      <c r="H704" s="146"/>
      <c r="I704" s="146"/>
      <c r="J704" s="146"/>
      <c r="K704" s="146"/>
      <c r="L704" s="146"/>
    </row>
    <row r="705">
      <c r="B705" s="183"/>
      <c r="D705" s="146"/>
      <c r="E705" s="146"/>
      <c r="F705" s="146"/>
      <c r="G705" s="146"/>
      <c r="H705" s="146"/>
      <c r="I705" s="146"/>
      <c r="J705" s="146"/>
      <c r="K705" s="146"/>
      <c r="L705" s="146"/>
    </row>
    <row r="706">
      <c r="B706" s="183"/>
      <c r="D706" s="146"/>
      <c r="E706" s="146"/>
      <c r="F706" s="146"/>
      <c r="G706" s="146"/>
      <c r="H706" s="146"/>
      <c r="I706" s="146"/>
      <c r="J706" s="146"/>
      <c r="K706" s="146"/>
      <c r="L706" s="146"/>
    </row>
    <row r="707">
      <c r="B707" s="183"/>
      <c r="D707" s="146"/>
      <c r="E707" s="146"/>
      <c r="F707" s="146"/>
      <c r="G707" s="146"/>
      <c r="H707" s="146"/>
      <c r="I707" s="146"/>
      <c r="J707" s="146"/>
      <c r="K707" s="146"/>
      <c r="L707" s="146"/>
    </row>
    <row r="708">
      <c r="B708" s="183"/>
      <c r="D708" s="146"/>
      <c r="E708" s="146"/>
      <c r="F708" s="146"/>
      <c r="G708" s="146"/>
      <c r="H708" s="146"/>
      <c r="I708" s="146"/>
      <c r="J708" s="146"/>
      <c r="K708" s="146"/>
      <c r="L708" s="146"/>
    </row>
    <row r="709">
      <c r="B709" s="183"/>
      <c r="D709" s="146"/>
      <c r="E709" s="146"/>
      <c r="F709" s="146"/>
      <c r="G709" s="146"/>
      <c r="H709" s="146"/>
      <c r="I709" s="146"/>
      <c r="J709" s="146"/>
      <c r="K709" s="146"/>
      <c r="L709" s="146"/>
    </row>
    <row r="710">
      <c r="B710" s="183"/>
      <c r="D710" s="146"/>
      <c r="E710" s="146"/>
      <c r="F710" s="146"/>
      <c r="G710" s="146"/>
      <c r="H710" s="146"/>
      <c r="I710" s="146"/>
      <c r="J710" s="146"/>
      <c r="K710" s="146"/>
      <c r="L710" s="146"/>
    </row>
    <row r="711">
      <c r="B711" s="183"/>
      <c r="D711" s="146"/>
      <c r="E711" s="146"/>
      <c r="F711" s="146"/>
      <c r="G711" s="146"/>
      <c r="H711" s="146"/>
      <c r="I711" s="146"/>
      <c r="J711" s="146"/>
      <c r="K711" s="146"/>
      <c r="L711" s="146"/>
    </row>
    <row r="712">
      <c r="B712" s="183"/>
      <c r="D712" s="146"/>
      <c r="E712" s="146"/>
      <c r="F712" s="146"/>
      <c r="G712" s="146"/>
      <c r="H712" s="146"/>
      <c r="I712" s="146"/>
      <c r="J712" s="146"/>
      <c r="K712" s="146"/>
      <c r="L712" s="146"/>
    </row>
    <row r="713">
      <c r="B713" s="183"/>
      <c r="D713" s="146"/>
      <c r="E713" s="146"/>
      <c r="F713" s="146"/>
      <c r="G713" s="146"/>
      <c r="H713" s="146"/>
      <c r="I713" s="146"/>
      <c r="J713" s="146"/>
      <c r="K713" s="146"/>
      <c r="L713" s="146"/>
    </row>
    <row r="714">
      <c r="B714" s="183"/>
      <c r="D714" s="146"/>
      <c r="E714" s="146"/>
      <c r="F714" s="146"/>
      <c r="G714" s="146"/>
      <c r="H714" s="146"/>
      <c r="I714" s="146"/>
      <c r="J714" s="146"/>
      <c r="K714" s="146"/>
      <c r="L714" s="146"/>
    </row>
    <row r="715">
      <c r="B715" s="183"/>
      <c r="D715" s="146"/>
      <c r="E715" s="146"/>
      <c r="F715" s="146"/>
      <c r="G715" s="146"/>
      <c r="H715" s="146"/>
      <c r="I715" s="146"/>
      <c r="J715" s="146"/>
      <c r="K715" s="146"/>
      <c r="L715" s="146"/>
    </row>
    <row r="716">
      <c r="B716" s="183"/>
      <c r="D716" s="146"/>
      <c r="E716" s="146"/>
      <c r="F716" s="146"/>
      <c r="G716" s="146"/>
      <c r="H716" s="146"/>
      <c r="I716" s="146"/>
      <c r="J716" s="146"/>
      <c r="K716" s="146"/>
      <c r="L716" s="146"/>
    </row>
    <row r="717">
      <c r="B717" s="183"/>
      <c r="D717" s="146"/>
      <c r="E717" s="146"/>
      <c r="F717" s="146"/>
      <c r="G717" s="146"/>
      <c r="H717" s="146"/>
      <c r="I717" s="146"/>
      <c r="J717" s="146"/>
      <c r="K717" s="146"/>
      <c r="L717" s="146"/>
    </row>
    <row r="718">
      <c r="B718" s="183"/>
      <c r="D718" s="146"/>
      <c r="E718" s="146"/>
      <c r="F718" s="146"/>
      <c r="G718" s="146"/>
      <c r="H718" s="146"/>
      <c r="I718" s="146"/>
      <c r="J718" s="146"/>
      <c r="K718" s="146"/>
      <c r="L718" s="146"/>
    </row>
    <row r="719">
      <c r="B719" s="183"/>
      <c r="D719" s="146"/>
      <c r="E719" s="146"/>
      <c r="F719" s="146"/>
      <c r="G719" s="146"/>
      <c r="H719" s="146"/>
      <c r="I719" s="146"/>
      <c r="J719" s="146"/>
      <c r="K719" s="146"/>
      <c r="L719" s="146"/>
    </row>
    <row r="720">
      <c r="B720" s="183"/>
      <c r="D720" s="146"/>
      <c r="E720" s="146"/>
      <c r="F720" s="146"/>
      <c r="G720" s="146"/>
      <c r="H720" s="146"/>
      <c r="I720" s="146"/>
      <c r="J720" s="146"/>
      <c r="K720" s="146"/>
      <c r="L720" s="146"/>
    </row>
    <row r="721">
      <c r="B721" s="183"/>
      <c r="D721" s="146"/>
      <c r="E721" s="146"/>
      <c r="F721" s="146"/>
      <c r="G721" s="146"/>
      <c r="H721" s="146"/>
      <c r="I721" s="146"/>
      <c r="J721" s="146"/>
      <c r="K721" s="146"/>
      <c r="L721" s="146"/>
    </row>
    <row r="722">
      <c r="B722" s="183"/>
      <c r="D722" s="146"/>
      <c r="E722" s="146"/>
      <c r="F722" s="146"/>
      <c r="G722" s="146"/>
      <c r="H722" s="146"/>
      <c r="I722" s="146"/>
      <c r="J722" s="146"/>
      <c r="K722" s="146"/>
      <c r="L722" s="146"/>
    </row>
    <row r="723">
      <c r="B723" s="183"/>
      <c r="D723" s="146"/>
      <c r="E723" s="146"/>
      <c r="F723" s="146"/>
      <c r="G723" s="146"/>
      <c r="H723" s="146"/>
      <c r="I723" s="146"/>
      <c r="J723" s="146"/>
      <c r="K723" s="146"/>
      <c r="L723" s="146"/>
    </row>
    <row r="724">
      <c r="B724" s="183"/>
      <c r="D724" s="146"/>
      <c r="E724" s="146"/>
      <c r="F724" s="146"/>
      <c r="G724" s="146"/>
      <c r="H724" s="146"/>
      <c r="I724" s="146"/>
      <c r="J724" s="146"/>
      <c r="K724" s="146"/>
      <c r="L724" s="146"/>
    </row>
    <row r="725">
      <c r="B725" s="183"/>
      <c r="D725" s="146"/>
      <c r="E725" s="146"/>
      <c r="F725" s="146"/>
      <c r="G725" s="146"/>
      <c r="H725" s="146"/>
      <c r="I725" s="146"/>
      <c r="J725" s="146"/>
      <c r="K725" s="146"/>
      <c r="L725" s="146"/>
    </row>
    <row r="726">
      <c r="B726" s="183"/>
      <c r="D726" s="146"/>
      <c r="E726" s="146"/>
      <c r="F726" s="146"/>
      <c r="G726" s="146"/>
      <c r="H726" s="146"/>
      <c r="I726" s="146"/>
      <c r="J726" s="146"/>
      <c r="K726" s="146"/>
      <c r="L726" s="146"/>
    </row>
    <row r="727">
      <c r="B727" s="183"/>
      <c r="D727" s="146"/>
      <c r="E727" s="146"/>
      <c r="F727" s="146"/>
      <c r="G727" s="146"/>
      <c r="H727" s="146"/>
      <c r="I727" s="146"/>
      <c r="J727" s="146"/>
      <c r="K727" s="146"/>
      <c r="L727" s="146"/>
    </row>
    <row r="728">
      <c r="B728" s="183"/>
      <c r="D728" s="146"/>
      <c r="E728" s="146"/>
      <c r="F728" s="146"/>
      <c r="G728" s="146"/>
      <c r="H728" s="146"/>
      <c r="I728" s="146"/>
      <c r="J728" s="146"/>
      <c r="K728" s="146"/>
      <c r="L728" s="146"/>
    </row>
    <row r="729">
      <c r="B729" s="183"/>
      <c r="D729" s="146"/>
      <c r="E729" s="146"/>
      <c r="F729" s="146"/>
      <c r="G729" s="146"/>
      <c r="H729" s="146"/>
      <c r="I729" s="146"/>
      <c r="J729" s="146"/>
      <c r="K729" s="146"/>
      <c r="L729" s="146"/>
    </row>
    <row r="730">
      <c r="B730" s="183"/>
      <c r="D730" s="146"/>
      <c r="E730" s="146"/>
      <c r="F730" s="146"/>
      <c r="G730" s="146"/>
      <c r="H730" s="146"/>
      <c r="I730" s="146"/>
      <c r="J730" s="146"/>
      <c r="K730" s="146"/>
      <c r="L730" s="146"/>
    </row>
    <row r="731">
      <c r="B731" s="183"/>
      <c r="D731" s="146"/>
      <c r="E731" s="146"/>
      <c r="F731" s="146"/>
      <c r="G731" s="146"/>
      <c r="H731" s="146"/>
      <c r="I731" s="146"/>
      <c r="J731" s="146"/>
      <c r="K731" s="146"/>
      <c r="L731" s="146"/>
    </row>
    <row r="732">
      <c r="B732" s="183"/>
      <c r="D732" s="146"/>
      <c r="E732" s="146"/>
      <c r="F732" s="146"/>
      <c r="G732" s="146"/>
      <c r="H732" s="146"/>
      <c r="I732" s="146"/>
      <c r="J732" s="146"/>
      <c r="K732" s="146"/>
      <c r="L732" s="146"/>
    </row>
    <row r="733">
      <c r="B733" s="183"/>
      <c r="D733" s="146"/>
      <c r="E733" s="146"/>
      <c r="F733" s="146"/>
      <c r="G733" s="146"/>
      <c r="H733" s="146"/>
      <c r="I733" s="146"/>
      <c r="J733" s="146"/>
      <c r="K733" s="146"/>
      <c r="L733" s="146"/>
    </row>
    <row r="734">
      <c r="B734" s="183"/>
      <c r="D734" s="146"/>
      <c r="E734" s="146"/>
      <c r="F734" s="146"/>
      <c r="G734" s="146"/>
      <c r="H734" s="146"/>
      <c r="I734" s="146"/>
      <c r="J734" s="146"/>
      <c r="K734" s="146"/>
      <c r="L734" s="146"/>
    </row>
    <row r="735">
      <c r="B735" s="183"/>
      <c r="D735" s="146"/>
      <c r="E735" s="146"/>
      <c r="F735" s="146"/>
      <c r="G735" s="146"/>
      <c r="H735" s="146"/>
      <c r="I735" s="146"/>
      <c r="J735" s="146"/>
      <c r="K735" s="146"/>
      <c r="L735" s="146"/>
    </row>
    <row r="736">
      <c r="B736" s="183"/>
      <c r="D736" s="146"/>
      <c r="E736" s="146"/>
      <c r="F736" s="146"/>
      <c r="G736" s="146"/>
      <c r="H736" s="146"/>
      <c r="I736" s="146"/>
      <c r="J736" s="146"/>
      <c r="K736" s="146"/>
      <c r="L736" s="146"/>
    </row>
    <row r="737">
      <c r="B737" s="183"/>
      <c r="D737" s="146"/>
      <c r="E737" s="146"/>
      <c r="F737" s="146"/>
      <c r="G737" s="146"/>
      <c r="H737" s="146"/>
      <c r="I737" s="146"/>
      <c r="J737" s="146"/>
      <c r="K737" s="146"/>
      <c r="L737" s="146"/>
    </row>
    <row r="738">
      <c r="B738" s="183"/>
      <c r="D738" s="146"/>
      <c r="E738" s="146"/>
      <c r="F738" s="146"/>
      <c r="G738" s="146"/>
      <c r="H738" s="146"/>
      <c r="I738" s="146"/>
      <c r="J738" s="146"/>
      <c r="K738" s="146"/>
      <c r="L738" s="146"/>
    </row>
    <row r="739">
      <c r="B739" s="183"/>
      <c r="D739" s="146"/>
      <c r="E739" s="146"/>
      <c r="F739" s="146"/>
      <c r="G739" s="146"/>
      <c r="H739" s="146"/>
      <c r="I739" s="146"/>
      <c r="J739" s="146"/>
      <c r="K739" s="146"/>
      <c r="L739" s="146"/>
    </row>
    <row r="740">
      <c r="B740" s="183"/>
      <c r="D740" s="146"/>
      <c r="E740" s="146"/>
      <c r="F740" s="146"/>
      <c r="G740" s="146"/>
      <c r="H740" s="146"/>
      <c r="I740" s="146"/>
      <c r="J740" s="146"/>
      <c r="K740" s="146"/>
      <c r="L740" s="146"/>
    </row>
    <row r="741">
      <c r="B741" s="183"/>
      <c r="D741" s="146"/>
      <c r="E741" s="146"/>
      <c r="F741" s="146"/>
      <c r="G741" s="146"/>
      <c r="H741" s="146"/>
      <c r="I741" s="146"/>
      <c r="J741" s="146"/>
      <c r="K741" s="146"/>
      <c r="L741" s="146"/>
    </row>
    <row r="742">
      <c r="B742" s="183"/>
      <c r="D742" s="146"/>
      <c r="E742" s="146"/>
      <c r="F742" s="146"/>
      <c r="G742" s="146"/>
      <c r="H742" s="146"/>
      <c r="I742" s="146"/>
      <c r="J742" s="146"/>
      <c r="K742" s="146"/>
      <c r="L742" s="146"/>
    </row>
    <row r="743">
      <c r="B743" s="183"/>
      <c r="D743" s="146"/>
      <c r="E743" s="146"/>
      <c r="F743" s="146"/>
      <c r="G743" s="146"/>
      <c r="H743" s="146"/>
      <c r="I743" s="146"/>
      <c r="J743" s="146"/>
      <c r="K743" s="146"/>
      <c r="L743" s="146"/>
    </row>
    <row r="744">
      <c r="B744" s="183"/>
      <c r="D744" s="146"/>
      <c r="E744" s="146"/>
      <c r="F744" s="146"/>
      <c r="G744" s="146"/>
      <c r="H744" s="146"/>
      <c r="I744" s="146"/>
      <c r="J744" s="146"/>
      <c r="K744" s="146"/>
      <c r="L744" s="146"/>
    </row>
    <row r="745">
      <c r="B745" s="183"/>
      <c r="D745" s="146"/>
      <c r="E745" s="146"/>
      <c r="F745" s="146"/>
      <c r="G745" s="146"/>
      <c r="H745" s="146"/>
      <c r="I745" s="146"/>
      <c r="J745" s="146"/>
      <c r="K745" s="146"/>
      <c r="L745" s="146"/>
    </row>
    <row r="746">
      <c r="B746" s="183"/>
      <c r="D746" s="146"/>
      <c r="E746" s="146"/>
      <c r="F746" s="146"/>
      <c r="G746" s="146"/>
      <c r="H746" s="146"/>
      <c r="I746" s="146"/>
      <c r="J746" s="146"/>
      <c r="K746" s="146"/>
      <c r="L746" s="146"/>
    </row>
    <row r="747">
      <c r="B747" s="183"/>
      <c r="D747" s="146"/>
      <c r="E747" s="146"/>
      <c r="F747" s="146"/>
      <c r="G747" s="146"/>
      <c r="H747" s="146"/>
      <c r="I747" s="146"/>
      <c r="J747" s="146"/>
      <c r="K747" s="146"/>
      <c r="L747" s="146"/>
    </row>
    <row r="748">
      <c r="B748" s="183"/>
      <c r="D748" s="146"/>
      <c r="E748" s="146"/>
      <c r="F748" s="146"/>
      <c r="G748" s="146"/>
      <c r="H748" s="146"/>
      <c r="I748" s="146"/>
      <c r="J748" s="146"/>
      <c r="K748" s="146"/>
      <c r="L748" s="146"/>
    </row>
    <row r="749">
      <c r="B749" s="183"/>
      <c r="D749" s="146"/>
      <c r="E749" s="146"/>
      <c r="F749" s="146"/>
      <c r="G749" s="146"/>
      <c r="H749" s="146"/>
      <c r="I749" s="146"/>
      <c r="J749" s="146"/>
      <c r="K749" s="146"/>
      <c r="L749" s="146"/>
    </row>
    <row r="750">
      <c r="B750" s="183"/>
      <c r="D750" s="146"/>
      <c r="E750" s="146"/>
      <c r="F750" s="146"/>
      <c r="G750" s="146"/>
      <c r="H750" s="146"/>
      <c r="I750" s="146"/>
      <c r="J750" s="146"/>
      <c r="K750" s="146"/>
      <c r="L750" s="146"/>
    </row>
    <row r="751">
      <c r="B751" s="183"/>
      <c r="D751" s="146"/>
      <c r="E751" s="146"/>
      <c r="F751" s="146"/>
      <c r="G751" s="146"/>
      <c r="H751" s="146"/>
      <c r="I751" s="146"/>
      <c r="J751" s="146"/>
      <c r="K751" s="146"/>
      <c r="L751" s="146"/>
    </row>
    <row r="752">
      <c r="B752" s="183"/>
      <c r="D752" s="146"/>
      <c r="E752" s="146"/>
      <c r="F752" s="146"/>
      <c r="G752" s="146"/>
      <c r="H752" s="146"/>
      <c r="I752" s="146"/>
      <c r="J752" s="146"/>
      <c r="K752" s="146"/>
      <c r="L752" s="146"/>
    </row>
    <row r="753">
      <c r="B753" s="183"/>
      <c r="D753" s="146"/>
      <c r="E753" s="146"/>
      <c r="F753" s="146"/>
      <c r="G753" s="146"/>
      <c r="H753" s="146"/>
      <c r="I753" s="146"/>
      <c r="J753" s="146"/>
      <c r="K753" s="146"/>
      <c r="L753" s="146"/>
    </row>
    <row r="754">
      <c r="B754" s="183"/>
      <c r="D754" s="146"/>
      <c r="E754" s="146"/>
      <c r="F754" s="146"/>
      <c r="G754" s="146"/>
      <c r="H754" s="146"/>
      <c r="I754" s="146"/>
      <c r="J754" s="146"/>
      <c r="K754" s="146"/>
      <c r="L754" s="146"/>
    </row>
    <row r="755">
      <c r="B755" s="183"/>
      <c r="D755" s="146"/>
      <c r="E755" s="146"/>
      <c r="F755" s="146"/>
      <c r="G755" s="146"/>
      <c r="H755" s="146"/>
      <c r="I755" s="146"/>
      <c r="J755" s="146"/>
      <c r="K755" s="146"/>
      <c r="L755" s="146"/>
    </row>
    <row r="756">
      <c r="B756" s="183"/>
      <c r="D756" s="146"/>
      <c r="E756" s="146"/>
      <c r="F756" s="146"/>
      <c r="G756" s="146"/>
      <c r="H756" s="146"/>
      <c r="I756" s="146"/>
      <c r="J756" s="146"/>
      <c r="K756" s="146"/>
      <c r="L756" s="146"/>
    </row>
    <row r="757">
      <c r="B757" s="183"/>
      <c r="D757" s="146"/>
      <c r="E757" s="146"/>
      <c r="F757" s="146"/>
      <c r="G757" s="146"/>
      <c r="H757" s="146"/>
      <c r="I757" s="146"/>
      <c r="J757" s="146"/>
      <c r="K757" s="146"/>
      <c r="L757" s="146"/>
    </row>
    <row r="758">
      <c r="B758" s="183"/>
      <c r="D758" s="146"/>
      <c r="E758" s="146"/>
      <c r="F758" s="146"/>
      <c r="G758" s="146"/>
      <c r="H758" s="146"/>
      <c r="I758" s="146"/>
      <c r="J758" s="146"/>
      <c r="K758" s="146"/>
      <c r="L758" s="146"/>
    </row>
    <row r="759">
      <c r="B759" s="183"/>
      <c r="D759" s="146"/>
      <c r="E759" s="146"/>
      <c r="F759" s="146"/>
      <c r="G759" s="146"/>
      <c r="H759" s="146"/>
      <c r="I759" s="146"/>
      <c r="J759" s="146"/>
      <c r="K759" s="146"/>
      <c r="L759" s="146"/>
    </row>
    <row r="760">
      <c r="B760" s="183"/>
      <c r="D760" s="146"/>
      <c r="E760" s="146"/>
      <c r="F760" s="146"/>
      <c r="G760" s="146"/>
      <c r="H760" s="146"/>
      <c r="I760" s="146"/>
      <c r="J760" s="146"/>
      <c r="K760" s="146"/>
      <c r="L760" s="146"/>
    </row>
    <row r="761">
      <c r="B761" s="183"/>
      <c r="D761" s="146"/>
      <c r="E761" s="146"/>
      <c r="F761" s="146"/>
      <c r="G761" s="146"/>
      <c r="H761" s="146"/>
      <c r="I761" s="146"/>
      <c r="J761" s="146"/>
      <c r="K761" s="146"/>
      <c r="L761" s="146"/>
    </row>
    <row r="762">
      <c r="B762" s="183"/>
      <c r="D762" s="146"/>
      <c r="E762" s="146"/>
      <c r="F762" s="146"/>
      <c r="G762" s="146"/>
      <c r="H762" s="146"/>
      <c r="I762" s="146"/>
      <c r="J762" s="146"/>
      <c r="K762" s="146"/>
      <c r="L762" s="146"/>
    </row>
    <row r="763">
      <c r="B763" s="183"/>
      <c r="D763" s="146"/>
      <c r="E763" s="146"/>
      <c r="F763" s="146"/>
      <c r="G763" s="146"/>
      <c r="H763" s="146"/>
      <c r="I763" s="146"/>
      <c r="J763" s="146"/>
      <c r="K763" s="146"/>
      <c r="L763" s="146"/>
    </row>
    <row r="764">
      <c r="B764" s="183"/>
      <c r="D764" s="146"/>
      <c r="E764" s="146"/>
      <c r="F764" s="146"/>
      <c r="G764" s="146"/>
      <c r="H764" s="146"/>
      <c r="I764" s="146"/>
      <c r="J764" s="146"/>
      <c r="K764" s="146"/>
      <c r="L764" s="146"/>
    </row>
    <row r="765">
      <c r="B765" s="183"/>
      <c r="D765" s="146"/>
      <c r="E765" s="146"/>
      <c r="F765" s="146"/>
      <c r="G765" s="146"/>
      <c r="H765" s="146"/>
      <c r="I765" s="146"/>
      <c r="J765" s="146"/>
      <c r="K765" s="146"/>
      <c r="L765" s="146"/>
    </row>
    <row r="766">
      <c r="B766" s="183"/>
      <c r="D766" s="146"/>
      <c r="E766" s="146"/>
      <c r="F766" s="146"/>
      <c r="G766" s="146"/>
      <c r="H766" s="146"/>
      <c r="I766" s="146"/>
      <c r="J766" s="146"/>
      <c r="K766" s="146"/>
      <c r="L766" s="146"/>
    </row>
    <row r="767">
      <c r="B767" s="183"/>
      <c r="D767" s="146"/>
      <c r="E767" s="146"/>
      <c r="F767" s="146"/>
      <c r="G767" s="146"/>
      <c r="H767" s="146"/>
      <c r="I767" s="146"/>
      <c r="J767" s="146"/>
      <c r="K767" s="146"/>
      <c r="L767" s="146"/>
    </row>
    <row r="768">
      <c r="B768" s="183"/>
      <c r="D768" s="146"/>
      <c r="E768" s="146"/>
      <c r="F768" s="146"/>
      <c r="G768" s="146"/>
      <c r="H768" s="146"/>
      <c r="I768" s="146"/>
      <c r="J768" s="146"/>
      <c r="K768" s="146"/>
      <c r="L768" s="146"/>
    </row>
    <row r="769">
      <c r="B769" s="183"/>
      <c r="D769" s="146"/>
      <c r="E769" s="146"/>
      <c r="F769" s="146"/>
      <c r="G769" s="146"/>
      <c r="H769" s="146"/>
      <c r="I769" s="146"/>
      <c r="J769" s="146"/>
      <c r="K769" s="146"/>
      <c r="L769" s="146"/>
    </row>
    <row r="770">
      <c r="B770" s="183"/>
      <c r="D770" s="146"/>
      <c r="E770" s="146"/>
      <c r="F770" s="146"/>
      <c r="G770" s="146"/>
      <c r="H770" s="146"/>
      <c r="I770" s="146"/>
      <c r="J770" s="146"/>
      <c r="K770" s="146"/>
      <c r="L770" s="146"/>
    </row>
    <row r="771">
      <c r="B771" s="183"/>
      <c r="D771" s="146"/>
      <c r="E771" s="146"/>
      <c r="F771" s="146"/>
      <c r="G771" s="146"/>
      <c r="H771" s="146"/>
      <c r="I771" s="146"/>
      <c r="J771" s="146"/>
      <c r="K771" s="146"/>
      <c r="L771" s="146"/>
    </row>
    <row r="772">
      <c r="B772" s="183"/>
      <c r="D772" s="146"/>
      <c r="E772" s="146"/>
      <c r="F772" s="146"/>
      <c r="G772" s="146"/>
      <c r="H772" s="146"/>
      <c r="I772" s="146"/>
      <c r="J772" s="146"/>
      <c r="K772" s="146"/>
      <c r="L772" s="146"/>
    </row>
    <row r="773">
      <c r="B773" s="183"/>
      <c r="D773" s="146"/>
      <c r="E773" s="146"/>
      <c r="F773" s="146"/>
      <c r="G773" s="146"/>
      <c r="H773" s="146"/>
      <c r="I773" s="146"/>
      <c r="J773" s="146"/>
      <c r="K773" s="146"/>
      <c r="L773" s="146"/>
    </row>
    <row r="774">
      <c r="B774" s="183"/>
      <c r="D774" s="146"/>
      <c r="E774" s="146"/>
      <c r="F774" s="146"/>
      <c r="G774" s="146"/>
      <c r="H774" s="146"/>
      <c r="I774" s="146"/>
      <c r="J774" s="146"/>
      <c r="K774" s="146"/>
      <c r="L774" s="146"/>
    </row>
    <row r="775">
      <c r="B775" s="183"/>
      <c r="D775" s="146"/>
      <c r="E775" s="146"/>
      <c r="F775" s="146"/>
      <c r="G775" s="146"/>
      <c r="H775" s="146"/>
      <c r="I775" s="146"/>
      <c r="J775" s="146"/>
      <c r="K775" s="146"/>
      <c r="L775" s="146"/>
    </row>
    <row r="776">
      <c r="B776" s="183"/>
      <c r="D776" s="146"/>
      <c r="E776" s="146"/>
      <c r="F776" s="146"/>
      <c r="G776" s="146"/>
      <c r="H776" s="146"/>
      <c r="I776" s="146"/>
      <c r="J776" s="146"/>
      <c r="K776" s="146"/>
      <c r="L776" s="146"/>
    </row>
    <row r="777">
      <c r="B777" s="183"/>
      <c r="D777" s="146"/>
      <c r="E777" s="146"/>
      <c r="F777" s="146"/>
      <c r="G777" s="146"/>
      <c r="H777" s="146"/>
      <c r="I777" s="146"/>
      <c r="J777" s="146"/>
      <c r="K777" s="146"/>
      <c r="L777" s="146"/>
    </row>
    <row r="778">
      <c r="B778" s="183"/>
      <c r="D778" s="146"/>
      <c r="E778" s="146"/>
      <c r="F778" s="146"/>
      <c r="G778" s="146"/>
      <c r="H778" s="146"/>
      <c r="I778" s="146"/>
      <c r="J778" s="146"/>
      <c r="K778" s="146"/>
      <c r="L778" s="146"/>
    </row>
    <row r="779">
      <c r="B779" s="183"/>
      <c r="D779" s="146"/>
      <c r="E779" s="146"/>
      <c r="F779" s="146"/>
      <c r="G779" s="146"/>
      <c r="H779" s="146"/>
      <c r="I779" s="146"/>
      <c r="J779" s="146"/>
      <c r="K779" s="146"/>
      <c r="L779" s="146"/>
    </row>
    <row r="780">
      <c r="B780" s="183"/>
      <c r="D780" s="146"/>
      <c r="E780" s="146"/>
      <c r="F780" s="146"/>
      <c r="G780" s="146"/>
      <c r="H780" s="146"/>
      <c r="I780" s="146"/>
      <c r="J780" s="146"/>
      <c r="K780" s="146"/>
      <c r="L780" s="146"/>
    </row>
    <row r="781">
      <c r="B781" s="183"/>
      <c r="D781" s="146"/>
      <c r="E781" s="146"/>
      <c r="F781" s="146"/>
      <c r="G781" s="146"/>
      <c r="H781" s="146"/>
      <c r="I781" s="146"/>
      <c r="J781" s="146"/>
      <c r="K781" s="146"/>
      <c r="L781" s="146"/>
    </row>
    <row r="782">
      <c r="B782" s="183"/>
      <c r="D782" s="146"/>
      <c r="E782" s="146"/>
      <c r="F782" s="146"/>
      <c r="G782" s="146"/>
      <c r="H782" s="146"/>
      <c r="I782" s="146"/>
      <c r="J782" s="146"/>
      <c r="K782" s="146"/>
      <c r="L782" s="146"/>
    </row>
    <row r="783">
      <c r="B783" s="183"/>
      <c r="D783" s="146"/>
      <c r="E783" s="146"/>
      <c r="F783" s="146"/>
      <c r="G783" s="146"/>
      <c r="H783" s="146"/>
      <c r="I783" s="146"/>
      <c r="J783" s="146"/>
      <c r="K783" s="146"/>
      <c r="L783" s="146"/>
    </row>
    <row r="784">
      <c r="B784" s="183"/>
      <c r="D784" s="146"/>
      <c r="E784" s="146"/>
      <c r="F784" s="146"/>
      <c r="G784" s="146"/>
      <c r="H784" s="146"/>
      <c r="I784" s="146"/>
      <c r="J784" s="146"/>
      <c r="K784" s="146"/>
      <c r="L784" s="146"/>
    </row>
    <row r="785">
      <c r="B785" s="183"/>
      <c r="D785" s="146"/>
      <c r="E785" s="146"/>
      <c r="F785" s="146"/>
      <c r="G785" s="146"/>
      <c r="H785" s="146"/>
      <c r="I785" s="146"/>
      <c r="J785" s="146"/>
      <c r="K785" s="146"/>
      <c r="L785" s="146"/>
    </row>
    <row r="786">
      <c r="B786" s="183"/>
      <c r="D786" s="146"/>
      <c r="E786" s="146"/>
      <c r="F786" s="146"/>
      <c r="G786" s="146"/>
      <c r="H786" s="146"/>
      <c r="I786" s="146"/>
      <c r="J786" s="146"/>
      <c r="K786" s="146"/>
      <c r="L786" s="146"/>
    </row>
    <row r="787">
      <c r="B787" s="183"/>
      <c r="D787" s="146"/>
      <c r="E787" s="146"/>
      <c r="F787" s="146"/>
      <c r="G787" s="146"/>
      <c r="H787" s="146"/>
      <c r="I787" s="146"/>
      <c r="J787" s="146"/>
      <c r="K787" s="146"/>
      <c r="L787" s="146"/>
    </row>
    <row r="788">
      <c r="B788" s="183"/>
      <c r="D788" s="146"/>
      <c r="E788" s="146"/>
      <c r="F788" s="146"/>
      <c r="G788" s="146"/>
      <c r="H788" s="146"/>
      <c r="I788" s="146"/>
      <c r="J788" s="146"/>
      <c r="K788" s="146"/>
      <c r="L788" s="146"/>
    </row>
    <row r="789">
      <c r="B789" s="183"/>
      <c r="D789" s="146"/>
      <c r="E789" s="146"/>
      <c r="F789" s="146"/>
      <c r="G789" s="146"/>
      <c r="H789" s="146"/>
      <c r="I789" s="146"/>
      <c r="J789" s="146"/>
      <c r="K789" s="146"/>
      <c r="L789" s="146"/>
    </row>
    <row r="790">
      <c r="B790" s="183"/>
      <c r="D790" s="146"/>
      <c r="E790" s="146"/>
      <c r="F790" s="146"/>
      <c r="G790" s="146"/>
      <c r="H790" s="146"/>
      <c r="I790" s="146"/>
      <c r="J790" s="146"/>
      <c r="K790" s="146"/>
      <c r="L790" s="146"/>
    </row>
    <row r="791">
      <c r="B791" s="183"/>
      <c r="D791" s="146"/>
      <c r="E791" s="146"/>
      <c r="F791" s="146"/>
      <c r="G791" s="146"/>
      <c r="H791" s="146"/>
      <c r="I791" s="146"/>
      <c r="J791" s="146"/>
      <c r="K791" s="146"/>
      <c r="L791" s="146"/>
    </row>
    <row r="792">
      <c r="B792" s="183"/>
      <c r="D792" s="146"/>
      <c r="E792" s="146"/>
      <c r="F792" s="146"/>
      <c r="G792" s="146"/>
      <c r="H792" s="146"/>
      <c r="I792" s="146"/>
      <c r="J792" s="146"/>
      <c r="K792" s="146"/>
      <c r="L792" s="146"/>
    </row>
    <row r="793">
      <c r="B793" s="183"/>
      <c r="D793" s="146"/>
      <c r="E793" s="146"/>
      <c r="F793" s="146"/>
      <c r="G793" s="146"/>
      <c r="H793" s="146"/>
      <c r="I793" s="146"/>
      <c r="J793" s="146"/>
      <c r="K793" s="146"/>
      <c r="L793" s="146"/>
    </row>
    <row r="794">
      <c r="B794" s="183"/>
      <c r="D794" s="146"/>
      <c r="E794" s="146"/>
      <c r="F794" s="146"/>
      <c r="G794" s="146"/>
      <c r="H794" s="146"/>
      <c r="I794" s="146"/>
      <c r="J794" s="146"/>
      <c r="K794" s="146"/>
      <c r="L794" s="146"/>
    </row>
    <row r="795">
      <c r="B795" s="183"/>
      <c r="D795" s="146"/>
      <c r="E795" s="146"/>
      <c r="F795" s="146"/>
      <c r="G795" s="146"/>
      <c r="H795" s="146"/>
      <c r="I795" s="146"/>
      <c r="J795" s="146"/>
      <c r="K795" s="146"/>
      <c r="L795" s="146"/>
    </row>
    <row r="796">
      <c r="B796" s="183"/>
      <c r="D796" s="146"/>
      <c r="E796" s="146"/>
      <c r="F796" s="146"/>
      <c r="G796" s="146"/>
      <c r="H796" s="146"/>
      <c r="I796" s="146"/>
      <c r="J796" s="146"/>
      <c r="K796" s="146"/>
      <c r="L796" s="146"/>
    </row>
    <row r="797">
      <c r="B797" s="183"/>
      <c r="D797" s="146"/>
      <c r="E797" s="146"/>
      <c r="F797" s="146"/>
      <c r="G797" s="146"/>
      <c r="H797" s="146"/>
      <c r="I797" s="146"/>
      <c r="J797" s="146"/>
      <c r="K797" s="146"/>
      <c r="L797" s="146"/>
    </row>
    <row r="798">
      <c r="B798" s="183"/>
      <c r="D798" s="146"/>
      <c r="E798" s="146"/>
      <c r="F798" s="146"/>
      <c r="G798" s="146"/>
      <c r="H798" s="146"/>
      <c r="I798" s="146"/>
      <c r="J798" s="146"/>
      <c r="K798" s="146"/>
      <c r="L798" s="146"/>
    </row>
    <row r="799">
      <c r="B799" s="183"/>
      <c r="D799" s="146"/>
      <c r="E799" s="146"/>
      <c r="F799" s="146"/>
      <c r="G799" s="146"/>
      <c r="H799" s="146"/>
      <c r="I799" s="146"/>
      <c r="J799" s="146"/>
      <c r="K799" s="146"/>
      <c r="L799" s="146"/>
    </row>
    <row r="800">
      <c r="B800" s="183"/>
      <c r="D800" s="146"/>
      <c r="E800" s="146"/>
      <c r="F800" s="146"/>
      <c r="G800" s="146"/>
      <c r="H800" s="146"/>
      <c r="I800" s="146"/>
      <c r="J800" s="146"/>
      <c r="K800" s="146"/>
      <c r="L800" s="146"/>
    </row>
    <row r="801">
      <c r="B801" s="183"/>
      <c r="D801" s="146"/>
      <c r="E801" s="146"/>
      <c r="F801" s="146"/>
      <c r="G801" s="146"/>
      <c r="H801" s="146"/>
      <c r="I801" s="146"/>
      <c r="J801" s="146"/>
      <c r="K801" s="146"/>
      <c r="L801" s="146"/>
    </row>
    <row r="802">
      <c r="B802" s="183"/>
      <c r="D802" s="146"/>
      <c r="E802" s="146"/>
      <c r="F802" s="146"/>
      <c r="G802" s="146"/>
      <c r="H802" s="146"/>
      <c r="I802" s="146"/>
      <c r="J802" s="146"/>
      <c r="K802" s="146"/>
      <c r="L802" s="146"/>
    </row>
    <row r="803">
      <c r="B803" s="183"/>
      <c r="D803" s="146"/>
      <c r="E803" s="146"/>
      <c r="F803" s="146"/>
      <c r="G803" s="146"/>
      <c r="H803" s="146"/>
      <c r="I803" s="146"/>
      <c r="J803" s="146"/>
      <c r="K803" s="146"/>
      <c r="L803" s="146"/>
    </row>
    <row r="804">
      <c r="B804" s="183"/>
      <c r="D804" s="146"/>
      <c r="E804" s="146"/>
      <c r="F804" s="146"/>
      <c r="G804" s="146"/>
      <c r="H804" s="146"/>
      <c r="I804" s="146"/>
      <c r="J804" s="146"/>
      <c r="K804" s="146"/>
      <c r="L804" s="146"/>
    </row>
    <row r="805">
      <c r="B805" s="183"/>
      <c r="D805" s="146"/>
      <c r="E805" s="146"/>
      <c r="F805" s="146"/>
      <c r="G805" s="146"/>
      <c r="H805" s="146"/>
      <c r="I805" s="146"/>
      <c r="J805" s="146"/>
      <c r="K805" s="146"/>
      <c r="L805" s="146"/>
    </row>
    <row r="806">
      <c r="B806" s="183"/>
      <c r="D806" s="146"/>
      <c r="E806" s="146"/>
      <c r="F806" s="146"/>
      <c r="G806" s="146"/>
      <c r="H806" s="146"/>
      <c r="I806" s="146"/>
      <c r="J806" s="146"/>
      <c r="K806" s="146"/>
      <c r="L806" s="146"/>
    </row>
    <row r="807">
      <c r="B807" s="183"/>
      <c r="D807" s="146"/>
      <c r="E807" s="146"/>
      <c r="F807" s="146"/>
      <c r="G807" s="146"/>
      <c r="H807" s="146"/>
      <c r="I807" s="146"/>
      <c r="J807" s="146"/>
      <c r="K807" s="146"/>
      <c r="L807" s="146"/>
    </row>
    <row r="808">
      <c r="B808" s="183"/>
      <c r="D808" s="146"/>
      <c r="E808" s="146"/>
      <c r="F808" s="146"/>
      <c r="G808" s="146"/>
      <c r="H808" s="146"/>
      <c r="I808" s="146"/>
      <c r="J808" s="146"/>
      <c r="K808" s="146"/>
      <c r="L808" s="146"/>
    </row>
    <row r="809">
      <c r="B809" s="183"/>
      <c r="D809" s="146"/>
      <c r="E809" s="146"/>
      <c r="F809" s="146"/>
      <c r="G809" s="146"/>
      <c r="H809" s="146"/>
      <c r="I809" s="146"/>
      <c r="J809" s="146"/>
      <c r="K809" s="146"/>
      <c r="L809" s="146"/>
    </row>
    <row r="810">
      <c r="B810" s="183"/>
      <c r="D810" s="146"/>
      <c r="E810" s="146"/>
      <c r="F810" s="146"/>
      <c r="G810" s="146"/>
      <c r="H810" s="146"/>
      <c r="I810" s="146"/>
      <c r="J810" s="146"/>
      <c r="K810" s="146"/>
      <c r="L810" s="146"/>
    </row>
    <row r="811">
      <c r="B811" s="183"/>
      <c r="D811" s="146"/>
      <c r="E811" s="146"/>
      <c r="F811" s="146"/>
      <c r="G811" s="146"/>
      <c r="H811" s="146"/>
      <c r="I811" s="146"/>
      <c r="J811" s="146"/>
      <c r="K811" s="146"/>
      <c r="L811" s="146"/>
    </row>
    <row r="812">
      <c r="B812" s="183"/>
      <c r="D812" s="146"/>
      <c r="E812" s="146"/>
      <c r="F812" s="146"/>
      <c r="G812" s="146"/>
      <c r="H812" s="146"/>
      <c r="I812" s="146"/>
      <c r="J812" s="146"/>
      <c r="K812" s="146"/>
      <c r="L812" s="146"/>
    </row>
    <row r="813">
      <c r="B813" s="183"/>
      <c r="D813" s="146"/>
      <c r="E813" s="146"/>
      <c r="F813" s="146"/>
      <c r="G813" s="146"/>
      <c r="H813" s="146"/>
      <c r="I813" s="146"/>
      <c r="J813" s="146"/>
      <c r="K813" s="146"/>
      <c r="L813" s="146"/>
    </row>
    <row r="814">
      <c r="B814" s="183"/>
      <c r="D814" s="146"/>
      <c r="E814" s="146"/>
      <c r="F814" s="146"/>
      <c r="G814" s="146"/>
      <c r="H814" s="146"/>
      <c r="I814" s="146"/>
      <c r="J814" s="146"/>
      <c r="K814" s="146"/>
      <c r="L814" s="146"/>
    </row>
    <row r="815">
      <c r="B815" s="183"/>
      <c r="D815" s="146"/>
      <c r="E815" s="146"/>
      <c r="F815" s="146"/>
      <c r="G815" s="146"/>
      <c r="H815" s="146"/>
      <c r="I815" s="146"/>
      <c r="J815" s="146"/>
      <c r="K815" s="146"/>
      <c r="L815" s="146"/>
    </row>
    <row r="816">
      <c r="B816" s="183"/>
      <c r="D816" s="146"/>
      <c r="E816" s="146"/>
      <c r="F816" s="146"/>
      <c r="G816" s="146"/>
      <c r="H816" s="146"/>
      <c r="I816" s="146"/>
      <c r="J816" s="146"/>
      <c r="K816" s="146"/>
      <c r="L816" s="146"/>
    </row>
    <row r="817">
      <c r="B817" s="183"/>
      <c r="D817" s="146"/>
      <c r="E817" s="146"/>
      <c r="F817" s="146"/>
      <c r="G817" s="146"/>
      <c r="H817" s="146"/>
      <c r="I817" s="146"/>
      <c r="J817" s="146"/>
      <c r="K817" s="146"/>
      <c r="L817" s="146"/>
    </row>
    <row r="818">
      <c r="B818" s="183"/>
      <c r="D818" s="146"/>
      <c r="E818" s="146"/>
      <c r="F818" s="146"/>
      <c r="G818" s="146"/>
      <c r="H818" s="146"/>
      <c r="I818" s="146"/>
      <c r="J818" s="146"/>
      <c r="K818" s="146"/>
      <c r="L818" s="146"/>
    </row>
    <row r="819">
      <c r="B819" s="183"/>
      <c r="D819" s="146"/>
      <c r="E819" s="146"/>
      <c r="F819" s="146"/>
      <c r="G819" s="146"/>
      <c r="H819" s="146"/>
      <c r="I819" s="146"/>
      <c r="J819" s="146"/>
      <c r="K819" s="146"/>
      <c r="L819" s="146"/>
    </row>
    <row r="820">
      <c r="B820" s="183"/>
      <c r="D820" s="146"/>
      <c r="E820" s="146"/>
      <c r="F820" s="146"/>
      <c r="G820" s="146"/>
      <c r="H820" s="146"/>
      <c r="I820" s="146"/>
      <c r="J820" s="146"/>
      <c r="K820" s="146"/>
      <c r="L820" s="146"/>
    </row>
    <row r="821">
      <c r="B821" s="183"/>
      <c r="D821" s="146"/>
      <c r="E821" s="146"/>
      <c r="F821" s="146"/>
      <c r="G821" s="146"/>
      <c r="H821" s="146"/>
      <c r="I821" s="146"/>
      <c r="J821" s="146"/>
      <c r="K821" s="146"/>
      <c r="L821" s="146"/>
    </row>
    <row r="822">
      <c r="B822" s="183"/>
      <c r="D822" s="146"/>
      <c r="E822" s="146"/>
      <c r="F822" s="146"/>
      <c r="G822" s="146"/>
      <c r="H822" s="146"/>
      <c r="I822" s="146"/>
      <c r="J822" s="146"/>
      <c r="K822" s="146"/>
      <c r="L822" s="146"/>
    </row>
    <row r="823">
      <c r="B823" s="183"/>
      <c r="D823" s="146"/>
      <c r="E823" s="146"/>
      <c r="F823" s="146"/>
      <c r="G823" s="146"/>
      <c r="H823" s="146"/>
      <c r="I823" s="146"/>
      <c r="J823" s="146"/>
      <c r="K823" s="146"/>
      <c r="L823" s="146"/>
    </row>
    <row r="824">
      <c r="B824" s="183"/>
      <c r="D824" s="146"/>
      <c r="E824" s="146"/>
      <c r="F824" s="146"/>
      <c r="G824" s="146"/>
      <c r="H824" s="146"/>
      <c r="I824" s="146"/>
      <c r="J824" s="146"/>
      <c r="K824" s="146"/>
      <c r="L824" s="146"/>
    </row>
    <row r="825">
      <c r="B825" s="183"/>
      <c r="D825" s="146"/>
      <c r="E825" s="146"/>
      <c r="F825" s="146"/>
      <c r="G825" s="146"/>
      <c r="H825" s="146"/>
      <c r="I825" s="146"/>
      <c r="J825" s="146"/>
      <c r="K825" s="146"/>
      <c r="L825" s="146"/>
    </row>
    <row r="826">
      <c r="B826" s="183"/>
      <c r="D826" s="146"/>
      <c r="E826" s="146"/>
      <c r="F826" s="146"/>
      <c r="G826" s="146"/>
      <c r="H826" s="146"/>
      <c r="I826" s="146"/>
      <c r="J826" s="146"/>
      <c r="K826" s="146"/>
      <c r="L826" s="146"/>
    </row>
    <row r="827">
      <c r="B827" s="183"/>
      <c r="D827" s="146"/>
      <c r="E827" s="146"/>
      <c r="F827" s="146"/>
      <c r="G827" s="146"/>
      <c r="H827" s="146"/>
      <c r="I827" s="146"/>
      <c r="J827" s="146"/>
      <c r="K827" s="146"/>
      <c r="L827" s="146"/>
    </row>
    <row r="828">
      <c r="B828" s="183"/>
      <c r="D828" s="146"/>
      <c r="E828" s="146"/>
      <c r="F828" s="146"/>
      <c r="G828" s="146"/>
      <c r="H828" s="146"/>
      <c r="I828" s="146"/>
      <c r="J828" s="146"/>
      <c r="K828" s="146"/>
      <c r="L828" s="146"/>
    </row>
    <row r="829">
      <c r="B829" s="183"/>
      <c r="D829" s="146"/>
      <c r="E829" s="146"/>
      <c r="F829" s="146"/>
      <c r="G829" s="146"/>
      <c r="H829" s="146"/>
      <c r="I829" s="146"/>
      <c r="J829" s="146"/>
      <c r="K829" s="146"/>
      <c r="L829" s="146"/>
    </row>
    <row r="830">
      <c r="B830" s="183"/>
      <c r="D830" s="146"/>
      <c r="E830" s="146"/>
      <c r="F830" s="146"/>
      <c r="G830" s="146"/>
      <c r="H830" s="146"/>
      <c r="I830" s="146"/>
      <c r="J830" s="146"/>
      <c r="K830" s="146"/>
      <c r="L830" s="146"/>
    </row>
    <row r="831">
      <c r="B831" s="183"/>
      <c r="D831" s="146"/>
      <c r="E831" s="146"/>
      <c r="F831" s="146"/>
      <c r="G831" s="146"/>
      <c r="H831" s="146"/>
      <c r="I831" s="146"/>
      <c r="J831" s="146"/>
      <c r="K831" s="146"/>
      <c r="L831" s="146"/>
    </row>
    <row r="832">
      <c r="B832" s="183"/>
      <c r="D832" s="146"/>
      <c r="E832" s="146"/>
      <c r="F832" s="146"/>
      <c r="G832" s="146"/>
      <c r="H832" s="146"/>
      <c r="I832" s="146"/>
      <c r="J832" s="146"/>
      <c r="K832" s="146"/>
      <c r="L832" s="146"/>
    </row>
    <row r="833">
      <c r="B833" s="183"/>
      <c r="D833" s="146"/>
      <c r="E833" s="146"/>
      <c r="F833" s="146"/>
      <c r="G833" s="146"/>
      <c r="H833" s="146"/>
      <c r="I833" s="146"/>
      <c r="J833" s="146"/>
      <c r="K833" s="146"/>
      <c r="L833" s="146"/>
    </row>
    <row r="834">
      <c r="B834" s="183"/>
      <c r="D834" s="146"/>
      <c r="E834" s="146"/>
      <c r="F834" s="146"/>
      <c r="G834" s="146"/>
      <c r="H834" s="146"/>
      <c r="I834" s="146"/>
      <c r="J834" s="146"/>
      <c r="K834" s="146"/>
      <c r="L834" s="146"/>
    </row>
    <row r="835">
      <c r="B835" s="183"/>
      <c r="D835" s="146"/>
      <c r="E835" s="146"/>
      <c r="F835" s="146"/>
      <c r="G835" s="146"/>
      <c r="H835" s="146"/>
      <c r="I835" s="146"/>
      <c r="J835" s="146"/>
      <c r="K835" s="146"/>
      <c r="L835" s="146"/>
    </row>
    <row r="836">
      <c r="B836" s="183"/>
      <c r="D836" s="146"/>
      <c r="E836" s="146"/>
      <c r="F836" s="146"/>
      <c r="G836" s="146"/>
      <c r="H836" s="146"/>
      <c r="I836" s="146"/>
      <c r="J836" s="146"/>
      <c r="K836" s="146"/>
      <c r="L836" s="146"/>
    </row>
    <row r="837">
      <c r="B837" s="183"/>
      <c r="D837" s="146"/>
      <c r="E837" s="146"/>
      <c r="F837" s="146"/>
      <c r="G837" s="146"/>
      <c r="H837" s="146"/>
      <c r="I837" s="146"/>
      <c r="J837" s="146"/>
      <c r="K837" s="146"/>
      <c r="L837" s="146"/>
    </row>
    <row r="838">
      <c r="B838" s="183"/>
      <c r="D838" s="146"/>
      <c r="E838" s="146"/>
      <c r="F838" s="146"/>
      <c r="G838" s="146"/>
      <c r="H838" s="146"/>
      <c r="I838" s="146"/>
      <c r="J838" s="146"/>
      <c r="K838" s="146"/>
      <c r="L838" s="146"/>
    </row>
    <row r="839">
      <c r="B839" s="183"/>
      <c r="D839" s="146"/>
      <c r="E839" s="146"/>
      <c r="F839" s="146"/>
      <c r="G839" s="146"/>
      <c r="H839" s="146"/>
      <c r="I839" s="146"/>
      <c r="J839" s="146"/>
      <c r="K839" s="146"/>
      <c r="L839" s="146"/>
    </row>
    <row r="840">
      <c r="B840" s="183"/>
      <c r="D840" s="146"/>
      <c r="E840" s="146"/>
      <c r="F840" s="146"/>
      <c r="G840" s="146"/>
      <c r="H840" s="146"/>
      <c r="I840" s="146"/>
      <c r="J840" s="146"/>
      <c r="K840" s="146"/>
      <c r="L840" s="146"/>
    </row>
    <row r="841">
      <c r="B841" s="183"/>
      <c r="D841" s="146"/>
      <c r="E841" s="146"/>
      <c r="F841" s="146"/>
      <c r="G841" s="146"/>
      <c r="H841" s="146"/>
      <c r="I841" s="146"/>
      <c r="J841" s="146"/>
      <c r="K841" s="146"/>
      <c r="L841" s="146"/>
    </row>
    <row r="842">
      <c r="B842" s="183"/>
      <c r="D842" s="146"/>
      <c r="E842" s="146"/>
      <c r="F842" s="146"/>
      <c r="G842" s="146"/>
      <c r="H842" s="146"/>
      <c r="I842" s="146"/>
      <c r="J842" s="146"/>
      <c r="K842" s="146"/>
      <c r="L842" s="146"/>
    </row>
    <row r="843">
      <c r="B843" s="183"/>
      <c r="D843" s="146"/>
      <c r="E843" s="146"/>
      <c r="F843" s="146"/>
      <c r="G843" s="146"/>
      <c r="H843" s="146"/>
      <c r="I843" s="146"/>
      <c r="J843" s="146"/>
      <c r="K843" s="146"/>
      <c r="L843" s="146"/>
    </row>
    <row r="844">
      <c r="B844" s="183"/>
      <c r="D844" s="146"/>
      <c r="E844" s="146"/>
      <c r="F844" s="146"/>
      <c r="G844" s="146"/>
      <c r="H844" s="146"/>
      <c r="I844" s="146"/>
      <c r="J844" s="146"/>
      <c r="K844" s="146"/>
      <c r="L844" s="146"/>
    </row>
    <row r="845">
      <c r="B845" s="183"/>
      <c r="D845" s="146"/>
      <c r="E845" s="146"/>
      <c r="F845" s="146"/>
      <c r="G845" s="146"/>
      <c r="H845" s="146"/>
      <c r="I845" s="146"/>
      <c r="J845" s="146"/>
      <c r="K845" s="146"/>
      <c r="L845" s="146"/>
    </row>
    <row r="846">
      <c r="B846" s="183"/>
      <c r="D846" s="146"/>
      <c r="E846" s="146"/>
      <c r="F846" s="146"/>
      <c r="G846" s="146"/>
      <c r="H846" s="146"/>
      <c r="I846" s="146"/>
      <c r="J846" s="146"/>
      <c r="K846" s="146"/>
      <c r="L846" s="146"/>
    </row>
    <row r="847">
      <c r="B847" s="183"/>
      <c r="D847" s="146"/>
      <c r="E847" s="146"/>
      <c r="F847" s="146"/>
      <c r="G847" s="146"/>
      <c r="H847" s="146"/>
      <c r="I847" s="146"/>
      <c r="J847" s="146"/>
      <c r="K847" s="146"/>
      <c r="L847" s="146"/>
    </row>
    <row r="848">
      <c r="B848" s="183"/>
      <c r="D848" s="146"/>
      <c r="E848" s="146"/>
      <c r="F848" s="146"/>
      <c r="G848" s="146"/>
      <c r="H848" s="146"/>
      <c r="I848" s="146"/>
      <c r="J848" s="146"/>
      <c r="K848" s="146"/>
      <c r="L848" s="146"/>
    </row>
    <row r="849">
      <c r="B849" s="183"/>
      <c r="D849" s="146"/>
      <c r="E849" s="146"/>
      <c r="F849" s="146"/>
      <c r="G849" s="146"/>
      <c r="H849" s="146"/>
      <c r="I849" s="146"/>
      <c r="J849" s="146"/>
      <c r="K849" s="146"/>
      <c r="L849" s="146"/>
    </row>
    <row r="850">
      <c r="B850" s="183"/>
      <c r="D850" s="146"/>
      <c r="E850" s="146"/>
      <c r="F850" s="146"/>
      <c r="G850" s="146"/>
      <c r="H850" s="146"/>
      <c r="I850" s="146"/>
      <c r="J850" s="146"/>
      <c r="K850" s="146"/>
      <c r="L850" s="146"/>
    </row>
    <row r="851">
      <c r="B851" s="183"/>
      <c r="D851" s="146"/>
      <c r="E851" s="146"/>
      <c r="F851" s="146"/>
      <c r="G851" s="146"/>
      <c r="H851" s="146"/>
      <c r="I851" s="146"/>
      <c r="J851" s="146"/>
      <c r="K851" s="146"/>
      <c r="L851" s="146"/>
    </row>
    <row r="852">
      <c r="B852" s="183"/>
      <c r="D852" s="146"/>
      <c r="E852" s="146"/>
      <c r="F852" s="146"/>
      <c r="G852" s="146"/>
      <c r="H852" s="146"/>
      <c r="I852" s="146"/>
      <c r="J852" s="146"/>
      <c r="K852" s="146"/>
      <c r="L852" s="146"/>
    </row>
    <row r="853">
      <c r="B853" s="183"/>
      <c r="D853" s="146"/>
      <c r="E853" s="146"/>
      <c r="F853" s="146"/>
      <c r="G853" s="146"/>
      <c r="H853" s="146"/>
      <c r="I853" s="146"/>
      <c r="J853" s="146"/>
      <c r="K853" s="146"/>
      <c r="L853" s="146"/>
    </row>
    <row r="854">
      <c r="B854" s="183"/>
      <c r="D854" s="146"/>
      <c r="E854" s="146"/>
      <c r="F854" s="146"/>
      <c r="G854" s="146"/>
      <c r="H854" s="146"/>
      <c r="I854" s="146"/>
      <c r="J854" s="146"/>
      <c r="K854" s="146"/>
      <c r="L854" s="146"/>
    </row>
    <row r="855">
      <c r="B855" s="183"/>
      <c r="D855" s="146"/>
      <c r="E855" s="146"/>
      <c r="F855" s="146"/>
      <c r="G855" s="146"/>
      <c r="H855" s="146"/>
      <c r="I855" s="146"/>
      <c r="J855" s="146"/>
      <c r="K855" s="146"/>
      <c r="L855" s="146"/>
    </row>
    <row r="856">
      <c r="B856" s="183"/>
      <c r="D856" s="146"/>
      <c r="E856" s="146"/>
      <c r="F856" s="146"/>
      <c r="G856" s="146"/>
      <c r="H856" s="146"/>
      <c r="I856" s="146"/>
      <c r="J856" s="146"/>
      <c r="K856" s="146"/>
      <c r="L856" s="146"/>
    </row>
    <row r="857">
      <c r="B857" s="183"/>
      <c r="D857" s="146"/>
      <c r="E857" s="146"/>
      <c r="F857" s="146"/>
      <c r="G857" s="146"/>
      <c r="H857" s="146"/>
      <c r="I857" s="146"/>
      <c r="J857" s="146"/>
      <c r="K857" s="146"/>
      <c r="L857" s="146"/>
    </row>
    <row r="858">
      <c r="B858" s="183"/>
      <c r="D858" s="146"/>
      <c r="E858" s="146"/>
      <c r="F858" s="146"/>
      <c r="G858" s="146"/>
      <c r="H858" s="146"/>
      <c r="I858" s="146"/>
      <c r="J858" s="146"/>
      <c r="K858" s="146"/>
      <c r="L858" s="146"/>
    </row>
    <row r="859">
      <c r="B859" s="183"/>
      <c r="D859" s="146"/>
      <c r="E859" s="146"/>
      <c r="F859" s="146"/>
      <c r="G859" s="146"/>
      <c r="H859" s="146"/>
      <c r="I859" s="146"/>
      <c r="J859" s="146"/>
      <c r="K859" s="146"/>
      <c r="L859" s="146"/>
    </row>
    <row r="860">
      <c r="B860" s="183"/>
      <c r="D860" s="146"/>
      <c r="E860" s="146"/>
      <c r="F860" s="146"/>
      <c r="G860" s="146"/>
      <c r="H860" s="146"/>
      <c r="I860" s="146"/>
      <c r="J860" s="146"/>
      <c r="K860" s="146"/>
      <c r="L860" s="146"/>
    </row>
    <row r="861">
      <c r="B861" s="183"/>
      <c r="D861" s="146"/>
      <c r="E861" s="146"/>
      <c r="F861" s="146"/>
      <c r="G861" s="146"/>
      <c r="H861" s="146"/>
      <c r="I861" s="146"/>
      <c r="J861" s="146"/>
      <c r="K861" s="146"/>
      <c r="L861" s="146"/>
    </row>
    <row r="862">
      <c r="B862" s="183"/>
      <c r="D862" s="146"/>
      <c r="E862" s="146"/>
      <c r="F862" s="146"/>
      <c r="G862" s="146"/>
      <c r="H862" s="146"/>
      <c r="I862" s="146"/>
      <c r="J862" s="146"/>
      <c r="K862" s="146"/>
      <c r="L862" s="146"/>
    </row>
    <row r="863">
      <c r="B863" s="183"/>
      <c r="D863" s="146"/>
      <c r="E863" s="146"/>
      <c r="F863" s="146"/>
      <c r="G863" s="146"/>
      <c r="H863" s="146"/>
      <c r="I863" s="146"/>
      <c r="J863" s="146"/>
      <c r="K863" s="146"/>
      <c r="L863" s="146"/>
    </row>
    <row r="864">
      <c r="B864" s="183"/>
      <c r="D864" s="146"/>
      <c r="E864" s="146"/>
      <c r="F864" s="146"/>
      <c r="G864" s="146"/>
      <c r="H864" s="146"/>
      <c r="I864" s="146"/>
      <c r="J864" s="146"/>
      <c r="K864" s="146"/>
      <c r="L864" s="146"/>
    </row>
    <row r="865">
      <c r="B865" s="183"/>
      <c r="D865" s="146"/>
      <c r="E865" s="146"/>
      <c r="F865" s="146"/>
      <c r="G865" s="146"/>
      <c r="H865" s="146"/>
      <c r="I865" s="146"/>
      <c r="J865" s="146"/>
      <c r="K865" s="146"/>
      <c r="L865" s="146"/>
    </row>
    <row r="866">
      <c r="B866" s="183"/>
      <c r="D866" s="146"/>
      <c r="E866" s="146"/>
      <c r="F866" s="146"/>
      <c r="G866" s="146"/>
      <c r="H866" s="146"/>
      <c r="I866" s="146"/>
      <c r="J866" s="146"/>
      <c r="K866" s="146"/>
      <c r="L866" s="146"/>
    </row>
    <row r="867">
      <c r="B867" s="183"/>
      <c r="D867" s="146"/>
      <c r="E867" s="146"/>
      <c r="F867" s="146"/>
      <c r="G867" s="146"/>
      <c r="H867" s="146"/>
      <c r="I867" s="146"/>
      <c r="J867" s="146"/>
      <c r="K867" s="146"/>
      <c r="L867" s="146"/>
    </row>
    <row r="868">
      <c r="B868" s="183"/>
      <c r="D868" s="146"/>
      <c r="E868" s="146"/>
      <c r="F868" s="146"/>
      <c r="G868" s="146"/>
      <c r="H868" s="146"/>
      <c r="I868" s="146"/>
      <c r="J868" s="146"/>
      <c r="K868" s="146"/>
      <c r="L868" s="146"/>
    </row>
    <row r="869">
      <c r="B869" s="183"/>
      <c r="D869" s="146"/>
      <c r="E869" s="146"/>
      <c r="F869" s="146"/>
      <c r="G869" s="146"/>
      <c r="H869" s="146"/>
      <c r="I869" s="146"/>
      <c r="J869" s="146"/>
      <c r="K869" s="146"/>
      <c r="L869" s="146"/>
    </row>
    <row r="870">
      <c r="B870" s="183"/>
      <c r="D870" s="146"/>
      <c r="E870" s="146"/>
      <c r="F870" s="146"/>
      <c r="G870" s="146"/>
      <c r="H870" s="146"/>
      <c r="I870" s="146"/>
      <c r="J870" s="146"/>
      <c r="K870" s="146"/>
      <c r="L870" s="146"/>
    </row>
    <row r="871">
      <c r="B871" s="183"/>
      <c r="D871" s="146"/>
      <c r="E871" s="146"/>
      <c r="F871" s="146"/>
      <c r="G871" s="146"/>
      <c r="H871" s="146"/>
      <c r="I871" s="146"/>
      <c r="J871" s="146"/>
      <c r="K871" s="146"/>
      <c r="L871" s="146"/>
    </row>
    <row r="872">
      <c r="B872" s="183"/>
      <c r="D872" s="146"/>
      <c r="E872" s="146"/>
      <c r="F872" s="146"/>
      <c r="G872" s="146"/>
      <c r="H872" s="146"/>
      <c r="I872" s="146"/>
      <c r="J872" s="146"/>
      <c r="K872" s="146"/>
      <c r="L872" s="146"/>
    </row>
    <row r="873">
      <c r="B873" s="183"/>
      <c r="D873" s="146"/>
      <c r="E873" s="146"/>
      <c r="F873" s="146"/>
      <c r="G873" s="146"/>
      <c r="H873" s="146"/>
      <c r="I873" s="146"/>
      <c r="J873" s="146"/>
      <c r="K873" s="146"/>
      <c r="L873" s="146"/>
    </row>
    <row r="874">
      <c r="B874" s="183"/>
      <c r="D874" s="146"/>
      <c r="E874" s="146"/>
      <c r="F874" s="146"/>
      <c r="G874" s="146"/>
      <c r="H874" s="146"/>
      <c r="I874" s="146"/>
      <c r="J874" s="146"/>
      <c r="K874" s="146"/>
      <c r="L874" s="146"/>
    </row>
    <row r="875">
      <c r="B875" s="183"/>
      <c r="D875" s="146"/>
      <c r="E875" s="146"/>
      <c r="F875" s="146"/>
      <c r="G875" s="146"/>
      <c r="H875" s="146"/>
      <c r="I875" s="146"/>
      <c r="J875" s="146"/>
      <c r="K875" s="146"/>
      <c r="L875" s="146"/>
    </row>
    <row r="876">
      <c r="B876" s="183"/>
      <c r="D876" s="146"/>
      <c r="E876" s="146"/>
      <c r="F876" s="146"/>
      <c r="G876" s="146"/>
      <c r="H876" s="146"/>
      <c r="I876" s="146"/>
      <c r="J876" s="146"/>
      <c r="K876" s="146"/>
      <c r="L876" s="146"/>
    </row>
    <row r="877">
      <c r="B877" s="183"/>
      <c r="D877" s="146"/>
      <c r="E877" s="146"/>
      <c r="F877" s="146"/>
      <c r="G877" s="146"/>
      <c r="H877" s="146"/>
      <c r="I877" s="146"/>
      <c r="J877" s="146"/>
      <c r="K877" s="146"/>
      <c r="L877" s="146"/>
    </row>
    <row r="878">
      <c r="B878" s="183"/>
      <c r="D878" s="146"/>
      <c r="E878" s="146"/>
      <c r="F878" s="146"/>
      <c r="G878" s="146"/>
      <c r="H878" s="146"/>
      <c r="I878" s="146"/>
      <c r="J878" s="146"/>
      <c r="K878" s="146"/>
      <c r="L878" s="146"/>
    </row>
    <row r="879">
      <c r="B879" s="183"/>
      <c r="D879" s="146"/>
      <c r="E879" s="146"/>
      <c r="F879" s="146"/>
      <c r="G879" s="146"/>
      <c r="H879" s="146"/>
      <c r="I879" s="146"/>
      <c r="J879" s="146"/>
      <c r="K879" s="146"/>
      <c r="L879" s="146"/>
    </row>
    <row r="880">
      <c r="B880" s="183"/>
      <c r="D880" s="146"/>
      <c r="E880" s="146"/>
      <c r="F880" s="146"/>
      <c r="G880" s="146"/>
      <c r="H880" s="146"/>
      <c r="I880" s="146"/>
      <c r="J880" s="146"/>
      <c r="K880" s="146"/>
      <c r="L880" s="146"/>
    </row>
    <row r="881">
      <c r="B881" s="183"/>
      <c r="D881" s="146"/>
      <c r="E881" s="146"/>
      <c r="F881" s="146"/>
      <c r="G881" s="146"/>
      <c r="H881" s="146"/>
      <c r="I881" s="146"/>
      <c r="J881" s="146"/>
      <c r="K881" s="146"/>
      <c r="L881" s="146"/>
    </row>
    <row r="882">
      <c r="B882" s="183"/>
      <c r="D882" s="146"/>
      <c r="E882" s="146"/>
      <c r="F882" s="146"/>
      <c r="G882" s="146"/>
      <c r="H882" s="146"/>
      <c r="I882" s="146"/>
      <c r="J882" s="146"/>
      <c r="K882" s="146"/>
      <c r="L882" s="146"/>
    </row>
    <row r="883">
      <c r="B883" s="183"/>
      <c r="D883" s="146"/>
      <c r="E883" s="146"/>
      <c r="F883" s="146"/>
      <c r="G883" s="146"/>
      <c r="H883" s="146"/>
      <c r="I883" s="146"/>
      <c r="J883" s="146"/>
      <c r="K883" s="146"/>
      <c r="L883" s="146"/>
    </row>
    <row r="884">
      <c r="B884" s="183"/>
      <c r="D884" s="146"/>
      <c r="E884" s="146"/>
      <c r="F884" s="146"/>
      <c r="G884" s="146"/>
      <c r="H884" s="146"/>
      <c r="I884" s="146"/>
      <c r="J884" s="146"/>
      <c r="K884" s="146"/>
      <c r="L884" s="146"/>
    </row>
    <row r="885">
      <c r="B885" s="183"/>
      <c r="D885" s="146"/>
      <c r="E885" s="146"/>
      <c r="F885" s="146"/>
      <c r="G885" s="146"/>
      <c r="H885" s="146"/>
      <c r="I885" s="146"/>
      <c r="J885" s="146"/>
      <c r="K885" s="146"/>
      <c r="L885" s="146"/>
    </row>
    <row r="886">
      <c r="B886" s="183"/>
      <c r="D886" s="146"/>
      <c r="E886" s="146"/>
      <c r="F886" s="146"/>
      <c r="G886" s="146"/>
      <c r="H886" s="146"/>
      <c r="I886" s="146"/>
      <c r="J886" s="146"/>
      <c r="K886" s="146"/>
      <c r="L886" s="146"/>
    </row>
    <row r="887">
      <c r="B887" s="183"/>
      <c r="D887" s="146"/>
      <c r="E887" s="146"/>
      <c r="F887" s="146"/>
      <c r="G887" s="146"/>
      <c r="H887" s="146"/>
      <c r="I887" s="146"/>
      <c r="J887" s="146"/>
      <c r="K887" s="146"/>
      <c r="L887" s="146"/>
    </row>
    <row r="888">
      <c r="B888" s="183"/>
      <c r="D888" s="146"/>
      <c r="E888" s="146"/>
      <c r="F888" s="146"/>
      <c r="G888" s="146"/>
      <c r="H888" s="146"/>
      <c r="I888" s="146"/>
      <c r="J888" s="146"/>
      <c r="K888" s="146"/>
      <c r="L888" s="146"/>
    </row>
    <row r="889">
      <c r="B889" s="183"/>
      <c r="D889" s="146"/>
      <c r="E889" s="146"/>
      <c r="F889" s="146"/>
      <c r="G889" s="146"/>
      <c r="H889" s="146"/>
      <c r="I889" s="146"/>
      <c r="J889" s="146"/>
      <c r="K889" s="146"/>
      <c r="L889" s="146"/>
    </row>
    <row r="890">
      <c r="B890" s="183"/>
      <c r="D890" s="146"/>
      <c r="E890" s="146"/>
      <c r="F890" s="146"/>
      <c r="G890" s="146"/>
      <c r="H890" s="146"/>
      <c r="I890" s="146"/>
      <c r="J890" s="146"/>
      <c r="K890" s="146"/>
      <c r="L890" s="146"/>
    </row>
    <row r="891">
      <c r="B891" s="183"/>
      <c r="D891" s="146"/>
      <c r="E891" s="146"/>
      <c r="F891" s="146"/>
      <c r="G891" s="146"/>
      <c r="H891" s="146"/>
      <c r="I891" s="146"/>
      <c r="J891" s="146"/>
      <c r="K891" s="146"/>
      <c r="L891" s="146"/>
    </row>
    <row r="892">
      <c r="B892" s="183"/>
      <c r="D892" s="146"/>
      <c r="E892" s="146"/>
      <c r="F892" s="146"/>
      <c r="G892" s="146"/>
      <c r="H892" s="146"/>
      <c r="I892" s="146"/>
      <c r="J892" s="146"/>
      <c r="K892" s="146"/>
      <c r="L892" s="146"/>
    </row>
    <row r="893">
      <c r="B893" s="183"/>
      <c r="D893" s="146"/>
      <c r="E893" s="146"/>
      <c r="F893" s="146"/>
      <c r="G893" s="146"/>
      <c r="H893" s="146"/>
      <c r="I893" s="146"/>
      <c r="J893" s="146"/>
      <c r="K893" s="146"/>
      <c r="L893" s="146"/>
    </row>
    <row r="894">
      <c r="B894" s="183"/>
      <c r="D894" s="146"/>
      <c r="E894" s="146"/>
      <c r="F894" s="146"/>
      <c r="G894" s="146"/>
      <c r="H894" s="146"/>
      <c r="I894" s="146"/>
      <c r="J894" s="146"/>
      <c r="K894" s="146"/>
      <c r="L894" s="146"/>
    </row>
    <row r="895">
      <c r="B895" s="183"/>
      <c r="D895" s="146"/>
      <c r="E895" s="146"/>
      <c r="F895" s="146"/>
      <c r="G895" s="146"/>
      <c r="H895" s="146"/>
      <c r="I895" s="146"/>
      <c r="J895" s="146"/>
      <c r="K895" s="146"/>
      <c r="L895" s="146"/>
    </row>
    <row r="896">
      <c r="B896" s="183"/>
      <c r="D896" s="146"/>
      <c r="E896" s="146"/>
      <c r="F896" s="146"/>
      <c r="G896" s="146"/>
      <c r="H896" s="146"/>
      <c r="I896" s="146"/>
      <c r="J896" s="146"/>
      <c r="K896" s="146"/>
      <c r="L896" s="146"/>
    </row>
    <row r="897">
      <c r="B897" s="183"/>
      <c r="D897" s="146"/>
      <c r="E897" s="146"/>
      <c r="F897" s="146"/>
      <c r="G897" s="146"/>
      <c r="H897" s="146"/>
      <c r="I897" s="146"/>
      <c r="J897" s="146"/>
      <c r="K897" s="146"/>
      <c r="L897" s="146"/>
    </row>
    <row r="898">
      <c r="B898" s="183"/>
      <c r="D898" s="146"/>
      <c r="E898" s="146"/>
      <c r="F898" s="146"/>
      <c r="G898" s="146"/>
      <c r="H898" s="146"/>
      <c r="I898" s="146"/>
      <c r="J898" s="146"/>
      <c r="K898" s="146"/>
      <c r="L898" s="146"/>
    </row>
    <row r="899">
      <c r="B899" s="183"/>
      <c r="D899" s="146"/>
      <c r="E899" s="146"/>
      <c r="F899" s="146"/>
      <c r="G899" s="146"/>
      <c r="H899" s="146"/>
      <c r="I899" s="146"/>
      <c r="J899" s="146"/>
      <c r="K899" s="146"/>
      <c r="L899" s="146"/>
    </row>
    <row r="900">
      <c r="B900" s="183"/>
      <c r="D900" s="146"/>
      <c r="E900" s="146"/>
      <c r="F900" s="146"/>
      <c r="G900" s="146"/>
      <c r="H900" s="146"/>
      <c r="I900" s="146"/>
      <c r="J900" s="146"/>
      <c r="K900" s="146"/>
      <c r="L900" s="146"/>
    </row>
    <row r="901">
      <c r="B901" s="183"/>
      <c r="D901" s="146"/>
      <c r="E901" s="146"/>
      <c r="F901" s="146"/>
      <c r="G901" s="146"/>
      <c r="H901" s="146"/>
      <c r="I901" s="146"/>
      <c r="J901" s="146"/>
      <c r="K901" s="146"/>
      <c r="L901" s="146"/>
    </row>
    <row r="902">
      <c r="B902" s="183"/>
      <c r="D902" s="146"/>
      <c r="E902" s="146"/>
      <c r="F902" s="146"/>
      <c r="G902" s="146"/>
      <c r="H902" s="146"/>
      <c r="I902" s="146"/>
      <c r="J902" s="146"/>
      <c r="K902" s="146"/>
      <c r="L902" s="146"/>
    </row>
    <row r="903">
      <c r="B903" s="183"/>
      <c r="D903" s="146"/>
      <c r="E903" s="146"/>
      <c r="F903" s="146"/>
      <c r="G903" s="146"/>
      <c r="H903" s="146"/>
      <c r="I903" s="146"/>
      <c r="J903" s="146"/>
      <c r="K903" s="146"/>
      <c r="L903" s="146"/>
    </row>
    <row r="904">
      <c r="B904" s="183"/>
      <c r="D904" s="146"/>
      <c r="E904" s="146"/>
      <c r="F904" s="146"/>
      <c r="G904" s="146"/>
      <c r="H904" s="146"/>
      <c r="I904" s="146"/>
      <c r="J904" s="146"/>
      <c r="K904" s="146"/>
      <c r="L904" s="146"/>
    </row>
    <row r="905">
      <c r="B905" s="183"/>
      <c r="D905" s="146"/>
      <c r="E905" s="146"/>
      <c r="F905" s="146"/>
      <c r="G905" s="146"/>
      <c r="H905" s="146"/>
      <c r="I905" s="146"/>
      <c r="J905" s="146"/>
      <c r="K905" s="146"/>
      <c r="L905" s="146"/>
    </row>
    <row r="906">
      <c r="B906" s="183"/>
      <c r="D906" s="146"/>
      <c r="E906" s="146"/>
      <c r="F906" s="146"/>
      <c r="G906" s="146"/>
      <c r="H906" s="146"/>
      <c r="I906" s="146"/>
      <c r="J906" s="146"/>
      <c r="K906" s="146"/>
      <c r="L906" s="146"/>
    </row>
    <row r="907">
      <c r="B907" s="183"/>
      <c r="D907" s="146"/>
      <c r="E907" s="146"/>
      <c r="F907" s="146"/>
      <c r="G907" s="146"/>
      <c r="H907" s="146"/>
      <c r="I907" s="146"/>
      <c r="J907" s="146"/>
      <c r="K907" s="146"/>
      <c r="L907" s="146"/>
    </row>
    <row r="908">
      <c r="B908" s="183"/>
      <c r="D908" s="146"/>
      <c r="E908" s="146"/>
      <c r="F908" s="146"/>
      <c r="G908" s="146"/>
      <c r="H908" s="146"/>
      <c r="I908" s="146"/>
      <c r="J908" s="146"/>
      <c r="K908" s="146"/>
      <c r="L908" s="146"/>
    </row>
    <row r="909">
      <c r="B909" s="183"/>
      <c r="D909" s="146"/>
      <c r="E909" s="146"/>
      <c r="F909" s="146"/>
      <c r="G909" s="146"/>
      <c r="H909" s="146"/>
      <c r="I909" s="146"/>
      <c r="J909" s="146"/>
      <c r="K909" s="146"/>
      <c r="L909" s="146"/>
    </row>
    <row r="910">
      <c r="B910" s="183"/>
      <c r="D910" s="146"/>
      <c r="E910" s="146"/>
      <c r="F910" s="146"/>
      <c r="G910" s="146"/>
      <c r="H910" s="146"/>
      <c r="I910" s="146"/>
      <c r="J910" s="146"/>
      <c r="K910" s="146"/>
      <c r="L910" s="146"/>
    </row>
    <row r="911">
      <c r="B911" s="183"/>
      <c r="D911" s="146"/>
      <c r="E911" s="146"/>
      <c r="F911" s="146"/>
      <c r="G911" s="146"/>
      <c r="H911" s="146"/>
      <c r="I911" s="146"/>
      <c r="J911" s="146"/>
      <c r="K911" s="146"/>
      <c r="L911" s="146"/>
    </row>
    <row r="912">
      <c r="B912" s="183"/>
      <c r="D912" s="146"/>
      <c r="E912" s="146"/>
      <c r="F912" s="146"/>
      <c r="G912" s="146"/>
      <c r="H912" s="146"/>
      <c r="I912" s="146"/>
      <c r="J912" s="146"/>
      <c r="K912" s="146"/>
      <c r="L912" s="146"/>
    </row>
    <row r="913">
      <c r="B913" s="183"/>
      <c r="D913" s="146"/>
      <c r="E913" s="146"/>
      <c r="F913" s="146"/>
      <c r="G913" s="146"/>
      <c r="H913" s="146"/>
      <c r="I913" s="146"/>
      <c r="J913" s="146"/>
      <c r="K913" s="146"/>
      <c r="L913" s="146"/>
    </row>
    <row r="914">
      <c r="B914" s="183"/>
      <c r="D914" s="146"/>
      <c r="E914" s="146"/>
      <c r="F914" s="146"/>
      <c r="G914" s="146"/>
      <c r="H914" s="146"/>
      <c r="I914" s="146"/>
      <c r="J914" s="146"/>
      <c r="K914" s="146"/>
      <c r="L914" s="146"/>
    </row>
    <row r="915">
      <c r="B915" s="183"/>
      <c r="D915" s="146"/>
      <c r="E915" s="146"/>
      <c r="F915" s="146"/>
      <c r="G915" s="146"/>
      <c r="H915" s="146"/>
      <c r="I915" s="146"/>
      <c r="J915" s="146"/>
      <c r="K915" s="146"/>
      <c r="L915" s="146"/>
    </row>
    <row r="916">
      <c r="B916" s="183"/>
      <c r="D916" s="146"/>
      <c r="E916" s="146"/>
      <c r="F916" s="146"/>
      <c r="G916" s="146"/>
      <c r="H916" s="146"/>
      <c r="I916" s="146"/>
      <c r="J916" s="146"/>
      <c r="K916" s="146"/>
      <c r="L916" s="146"/>
    </row>
    <row r="917">
      <c r="B917" s="183"/>
      <c r="D917" s="146"/>
      <c r="E917" s="146"/>
      <c r="F917" s="146"/>
      <c r="G917" s="146"/>
      <c r="H917" s="146"/>
      <c r="I917" s="146"/>
      <c r="J917" s="146"/>
      <c r="K917" s="146"/>
      <c r="L917" s="146"/>
    </row>
    <row r="918">
      <c r="B918" s="183"/>
      <c r="D918" s="146"/>
      <c r="E918" s="146"/>
      <c r="F918" s="146"/>
      <c r="G918" s="146"/>
      <c r="H918" s="146"/>
      <c r="I918" s="146"/>
      <c r="J918" s="146"/>
      <c r="K918" s="146"/>
      <c r="L918" s="146"/>
    </row>
    <row r="919">
      <c r="B919" s="183"/>
      <c r="D919" s="146"/>
      <c r="E919" s="146"/>
      <c r="F919" s="146"/>
      <c r="G919" s="146"/>
      <c r="H919" s="146"/>
      <c r="I919" s="146"/>
      <c r="J919" s="146"/>
      <c r="K919" s="146"/>
      <c r="L919" s="146"/>
    </row>
    <row r="920">
      <c r="B920" s="183"/>
      <c r="D920" s="146"/>
      <c r="E920" s="146"/>
      <c r="F920" s="146"/>
      <c r="G920" s="146"/>
      <c r="H920" s="146"/>
      <c r="I920" s="146"/>
      <c r="J920" s="146"/>
      <c r="K920" s="146"/>
      <c r="L920" s="146"/>
    </row>
    <row r="921">
      <c r="B921" s="183"/>
      <c r="D921" s="146"/>
      <c r="E921" s="146"/>
      <c r="F921" s="146"/>
      <c r="G921" s="146"/>
      <c r="H921" s="146"/>
      <c r="I921" s="146"/>
      <c r="J921" s="146"/>
      <c r="K921" s="146"/>
      <c r="L921" s="146"/>
    </row>
    <row r="922">
      <c r="B922" s="183"/>
      <c r="D922" s="146"/>
      <c r="E922" s="146"/>
      <c r="F922" s="146"/>
      <c r="G922" s="146"/>
      <c r="H922" s="146"/>
      <c r="I922" s="146"/>
      <c r="J922" s="146"/>
      <c r="K922" s="146"/>
      <c r="L922" s="146"/>
    </row>
    <row r="923">
      <c r="B923" s="183"/>
      <c r="D923" s="146"/>
      <c r="E923" s="146"/>
      <c r="F923" s="146"/>
      <c r="G923" s="146"/>
      <c r="H923" s="146"/>
      <c r="I923" s="146"/>
      <c r="J923" s="146"/>
      <c r="K923" s="146"/>
      <c r="L923" s="146"/>
    </row>
    <row r="924">
      <c r="B924" s="183"/>
      <c r="D924" s="146"/>
      <c r="E924" s="146"/>
      <c r="F924" s="146"/>
      <c r="G924" s="146"/>
      <c r="H924" s="146"/>
      <c r="I924" s="146"/>
      <c r="J924" s="146"/>
      <c r="K924" s="146"/>
      <c r="L924" s="146"/>
    </row>
    <row r="925">
      <c r="B925" s="183"/>
      <c r="D925" s="146"/>
      <c r="E925" s="146"/>
      <c r="F925" s="146"/>
      <c r="G925" s="146"/>
      <c r="H925" s="146"/>
      <c r="I925" s="146"/>
      <c r="J925" s="146"/>
      <c r="K925" s="146"/>
      <c r="L925" s="146"/>
    </row>
    <row r="926">
      <c r="B926" s="183"/>
      <c r="D926" s="146"/>
      <c r="E926" s="146"/>
      <c r="F926" s="146"/>
      <c r="G926" s="146"/>
      <c r="H926" s="146"/>
      <c r="I926" s="146"/>
      <c r="J926" s="146"/>
      <c r="K926" s="146"/>
      <c r="L926" s="146"/>
    </row>
    <row r="927">
      <c r="B927" s="183"/>
      <c r="D927" s="146"/>
      <c r="E927" s="146"/>
      <c r="F927" s="146"/>
      <c r="G927" s="146"/>
      <c r="H927" s="146"/>
      <c r="I927" s="146"/>
      <c r="J927" s="146"/>
      <c r="K927" s="146"/>
      <c r="L927" s="146"/>
    </row>
    <row r="928">
      <c r="B928" s="183"/>
      <c r="D928" s="146"/>
      <c r="E928" s="146"/>
      <c r="F928" s="146"/>
      <c r="G928" s="146"/>
      <c r="H928" s="146"/>
      <c r="I928" s="146"/>
      <c r="J928" s="146"/>
      <c r="K928" s="146"/>
      <c r="L928" s="146"/>
    </row>
    <row r="929">
      <c r="B929" s="183"/>
      <c r="D929" s="146"/>
      <c r="E929" s="146"/>
      <c r="F929" s="146"/>
      <c r="G929" s="146"/>
      <c r="H929" s="146"/>
      <c r="I929" s="146"/>
      <c r="J929" s="146"/>
      <c r="K929" s="146"/>
      <c r="L929" s="146"/>
    </row>
    <row r="930">
      <c r="B930" s="183"/>
      <c r="D930" s="146"/>
      <c r="E930" s="146"/>
      <c r="F930" s="146"/>
      <c r="G930" s="146"/>
      <c r="H930" s="146"/>
      <c r="I930" s="146"/>
      <c r="J930" s="146"/>
      <c r="K930" s="146"/>
      <c r="L930" s="146"/>
    </row>
    <row r="931">
      <c r="B931" s="183"/>
      <c r="D931" s="146"/>
      <c r="E931" s="146"/>
      <c r="F931" s="146"/>
      <c r="G931" s="146"/>
      <c r="H931" s="146"/>
      <c r="I931" s="146"/>
      <c r="J931" s="146"/>
      <c r="K931" s="146"/>
      <c r="L931" s="146"/>
    </row>
    <row r="932">
      <c r="B932" s="183"/>
      <c r="D932" s="146"/>
      <c r="E932" s="146"/>
      <c r="F932" s="146"/>
      <c r="G932" s="146"/>
      <c r="H932" s="146"/>
      <c r="I932" s="146"/>
      <c r="J932" s="146"/>
      <c r="K932" s="146"/>
      <c r="L932" s="146"/>
    </row>
    <row r="933">
      <c r="B933" s="183"/>
      <c r="D933" s="146"/>
      <c r="E933" s="146"/>
      <c r="F933" s="146"/>
      <c r="G933" s="146"/>
      <c r="H933" s="146"/>
      <c r="I933" s="146"/>
      <c r="J933" s="146"/>
      <c r="K933" s="146"/>
      <c r="L933" s="146"/>
    </row>
    <row r="934">
      <c r="B934" s="183"/>
      <c r="D934" s="146"/>
      <c r="E934" s="146"/>
      <c r="F934" s="146"/>
      <c r="G934" s="146"/>
      <c r="H934" s="146"/>
      <c r="I934" s="146"/>
      <c r="J934" s="146"/>
      <c r="K934" s="146"/>
      <c r="L934" s="146"/>
    </row>
    <row r="935">
      <c r="B935" s="183"/>
      <c r="D935" s="146"/>
      <c r="E935" s="146"/>
      <c r="F935" s="146"/>
      <c r="G935" s="146"/>
      <c r="H935" s="146"/>
      <c r="I935" s="146"/>
      <c r="J935" s="146"/>
      <c r="K935" s="146"/>
      <c r="L935" s="146"/>
    </row>
    <row r="936">
      <c r="B936" s="183"/>
      <c r="D936" s="146"/>
      <c r="E936" s="146"/>
      <c r="F936" s="146"/>
      <c r="G936" s="146"/>
      <c r="H936" s="146"/>
      <c r="I936" s="146"/>
      <c r="J936" s="146"/>
      <c r="K936" s="146"/>
      <c r="L936" s="146"/>
    </row>
    <row r="937">
      <c r="B937" s="183"/>
      <c r="D937" s="146"/>
      <c r="E937" s="146"/>
      <c r="F937" s="146"/>
      <c r="G937" s="146"/>
      <c r="H937" s="146"/>
      <c r="I937" s="146"/>
      <c r="J937" s="146"/>
      <c r="K937" s="146"/>
      <c r="L937" s="146"/>
    </row>
    <row r="938">
      <c r="B938" s="183"/>
      <c r="D938" s="146"/>
      <c r="E938" s="146"/>
      <c r="F938" s="146"/>
      <c r="G938" s="146"/>
      <c r="H938" s="146"/>
      <c r="I938" s="146"/>
      <c r="J938" s="146"/>
      <c r="K938" s="146"/>
      <c r="L938" s="146"/>
    </row>
    <row r="939">
      <c r="B939" s="183"/>
      <c r="D939" s="146"/>
      <c r="E939" s="146"/>
      <c r="F939" s="146"/>
      <c r="G939" s="146"/>
      <c r="H939" s="146"/>
      <c r="I939" s="146"/>
      <c r="J939" s="146"/>
      <c r="K939" s="146"/>
      <c r="L939" s="146"/>
    </row>
    <row r="940">
      <c r="B940" s="183"/>
      <c r="D940" s="146"/>
      <c r="E940" s="146"/>
      <c r="F940" s="146"/>
      <c r="G940" s="146"/>
      <c r="H940" s="146"/>
      <c r="I940" s="146"/>
      <c r="J940" s="146"/>
      <c r="K940" s="146"/>
      <c r="L940" s="146"/>
    </row>
    <row r="941">
      <c r="B941" s="183"/>
      <c r="D941" s="146"/>
      <c r="E941" s="146"/>
      <c r="F941" s="146"/>
      <c r="G941" s="146"/>
      <c r="H941" s="146"/>
      <c r="I941" s="146"/>
      <c r="J941" s="146"/>
      <c r="K941" s="146"/>
      <c r="L941" s="146"/>
    </row>
    <row r="942">
      <c r="B942" s="183"/>
      <c r="D942" s="146"/>
      <c r="E942" s="146"/>
      <c r="F942" s="146"/>
      <c r="G942" s="146"/>
      <c r="H942" s="146"/>
      <c r="I942" s="146"/>
      <c r="J942" s="146"/>
      <c r="K942" s="146"/>
      <c r="L942" s="146"/>
    </row>
    <row r="943">
      <c r="B943" s="183"/>
      <c r="D943" s="146"/>
      <c r="E943" s="146"/>
      <c r="F943" s="146"/>
      <c r="G943" s="146"/>
      <c r="H943" s="146"/>
      <c r="I943" s="146"/>
      <c r="J943" s="146"/>
      <c r="K943" s="146"/>
      <c r="L943" s="146"/>
    </row>
    <row r="944">
      <c r="B944" s="183"/>
      <c r="D944" s="146"/>
      <c r="E944" s="146"/>
      <c r="F944" s="146"/>
      <c r="G944" s="146"/>
      <c r="H944" s="146"/>
      <c r="I944" s="146"/>
      <c r="J944" s="146"/>
      <c r="K944" s="146"/>
      <c r="L944" s="146"/>
    </row>
    <row r="945">
      <c r="B945" s="183"/>
      <c r="D945" s="146"/>
      <c r="E945" s="146"/>
      <c r="F945" s="146"/>
      <c r="G945" s="146"/>
      <c r="H945" s="146"/>
      <c r="I945" s="146"/>
      <c r="J945" s="146"/>
      <c r="K945" s="146"/>
      <c r="L945" s="146"/>
    </row>
    <row r="946">
      <c r="B946" s="183"/>
      <c r="D946" s="146"/>
      <c r="E946" s="146"/>
      <c r="F946" s="146"/>
      <c r="G946" s="146"/>
      <c r="H946" s="146"/>
      <c r="I946" s="146"/>
      <c r="J946" s="146"/>
      <c r="K946" s="146"/>
      <c r="L946" s="146"/>
    </row>
    <row r="947">
      <c r="B947" s="183"/>
      <c r="D947" s="146"/>
      <c r="E947" s="146"/>
      <c r="F947" s="146"/>
      <c r="G947" s="146"/>
      <c r="H947" s="146"/>
      <c r="I947" s="146"/>
      <c r="J947" s="146"/>
      <c r="K947" s="146"/>
      <c r="L947" s="146"/>
    </row>
    <row r="948">
      <c r="B948" s="183"/>
      <c r="D948" s="146"/>
      <c r="E948" s="146"/>
      <c r="F948" s="146"/>
      <c r="G948" s="146"/>
      <c r="H948" s="146"/>
      <c r="I948" s="146"/>
      <c r="J948" s="146"/>
      <c r="K948" s="146"/>
      <c r="L948" s="146"/>
    </row>
    <row r="949">
      <c r="B949" s="183"/>
      <c r="D949" s="146"/>
      <c r="E949" s="146"/>
      <c r="F949" s="146"/>
      <c r="G949" s="146"/>
      <c r="H949" s="146"/>
      <c r="I949" s="146"/>
      <c r="J949" s="146"/>
      <c r="K949" s="146"/>
      <c r="L949" s="146"/>
    </row>
    <row r="950">
      <c r="B950" s="183"/>
      <c r="D950" s="146"/>
      <c r="E950" s="146"/>
      <c r="F950" s="146"/>
      <c r="G950" s="146"/>
      <c r="H950" s="146"/>
      <c r="I950" s="146"/>
      <c r="J950" s="146"/>
      <c r="K950" s="146"/>
      <c r="L950" s="146"/>
    </row>
    <row r="951">
      <c r="B951" s="183"/>
      <c r="D951" s="146"/>
      <c r="E951" s="146"/>
      <c r="F951" s="146"/>
      <c r="G951" s="146"/>
      <c r="H951" s="146"/>
      <c r="I951" s="146"/>
      <c r="J951" s="146"/>
      <c r="K951" s="146"/>
      <c r="L951" s="146"/>
    </row>
    <row r="952">
      <c r="B952" s="183"/>
      <c r="D952" s="146"/>
      <c r="E952" s="146"/>
      <c r="F952" s="146"/>
      <c r="G952" s="146"/>
      <c r="H952" s="146"/>
      <c r="I952" s="146"/>
      <c r="J952" s="146"/>
      <c r="K952" s="146"/>
      <c r="L952" s="146"/>
    </row>
    <row r="953">
      <c r="B953" s="183"/>
      <c r="D953" s="146"/>
      <c r="E953" s="146"/>
      <c r="F953" s="146"/>
      <c r="G953" s="146"/>
      <c r="H953" s="146"/>
      <c r="I953" s="146"/>
      <c r="J953" s="146"/>
      <c r="K953" s="146"/>
      <c r="L953" s="146"/>
    </row>
    <row r="954">
      <c r="B954" s="183"/>
      <c r="D954" s="146"/>
      <c r="E954" s="146"/>
      <c r="F954" s="146"/>
      <c r="G954" s="146"/>
      <c r="H954" s="146"/>
      <c r="I954" s="146"/>
      <c r="J954" s="146"/>
      <c r="K954" s="146"/>
      <c r="L954" s="146"/>
    </row>
    <row r="955">
      <c r="B955" s="183"/>
      <c r="D955" s="146"/>
      <c r="E955" s="146"/>
      <c r="F955" s="146"/>
      <c r="G955" s="146"/>
      <c r="H955" s="146"/>
      <c r="I955" s="146"/>
      <c r="J955" s="146"/>
      <c r="K955" s="146"/>
      <c r="L955" s="146"/>
    </row>
    <row r="956">
      <c r="B956" s="183"/>
      <c r="D956" s="146"/>
      <c r="E956" s="146"/>
      <c r="F956" s="146"/>
      <c r="G956" s="146"/>
      <c r="H956" s="146"/>
      <c r="I956" s="146"/>
      <c r="J956" s="146"/>
      <c r="K956" s="146"/>
      <c r="L956" s="146"/>
    </row>
    <row r="957">
      <c r="B957" s="183"/>
      <c r="D957" s="146"/>
      <c r="E957" s="146"/>
      <c r="F957" s="146"/>
      <c r="G957" s="146"/>
      <c r="H957" s="146"/>
      <c r="I957" s="146"/>
      <c r="J957" s="146"/>
      <c r="K957" s="146"/>
      <c r="L957" s="146"/>
    </row>
    <row r="958">
      <c r="B958" s="183"/>
      <c r="D958" s="146"/>
      <c r="E958" s="146"/>
      <c r="F958" s="146"/>
      <c r="G958" s="146"/>
      <c r="H958" s="146"/>
      <c r="I958" s="146"/>
      <c r="J958" s="146"/>
      <c r="K958" s="146"/>
      <c r="L958" s="146"/>
    </row>
    <row r="959">
      <c r="B959" s="183"/>
      <c r="D959" s="146"/>
      <c r="E959" s="146"/>
      <c r="F959" s="146"/>
      <c r="G959" s="146"/>
      <c r="H959" s="146"/>
      <c r="I959" s="146"/>
      <c r="J959" s="146"/>
      <c r="K959" s="146"/>
      <c r="L959" s="146"/>
    </row>
    <row r="960">
      <c r="B960" s="183"/>
      <c r="D960" s="146"/>
      <c r="E960" s="146"/>
      <c r="F960" s="146"/>
      <c r="G960" s="146"/>
      <c r="H960" s="146"/>
      <c r="I960" s="146"/>
      <c r="J960" s="146"/>
      <c r="K960" s="146"/>
      <c r="L960" s="146"/>
    </row>
    <row r="961">
      <c r="B961" s="183"/>
      <c r="D961" s="146"/>
      <c r="E961" s="146"/>
      <c r="F961" s="146"/>
      <c r="G961" s="146"/>
      <c r="H961" s="146"/>
      <c r="I961" s="146"/>
      <c r="J961" s="146"/>
      <c r="K961" s="146"/>
      <c r="L961" s="146"/>
    </row>
    <row r="962">
      <c r="B962" s="183"/>
      <c r="D962" s="146"/>
      <c r="E962" s="146"/>
      <c r="F962" s="146"/>
      <c r="G962" s="146"/>
      <c r="H962" s="146"/>
      <c r="I962" s="146"/>
      <c r="J962" s="146"/>
      <c r="K962" s="146"/>
      <c r="L962" s="146"/>
    </row>
    <row r="963">
      <c r="B963" s="183"/>
      <c r="D963" s="146"/>
      <c r="E963" s="146"/>
      <c r="F963" s="146"/>
      <c r="G963" s="146"/>
      <c r="H963" s="146"/>
      <c r="I963" s="146"/>
      <c r="J963" s="146"/>
      <c r="K963" s="146"/>
      <c r="L963" s="146"/>
    </row>
    <row r="964">
      <c r="B964" s="183"/>
      <c r="D964" s="146"/>
      <c r="E964" s="146"/>
      <c r="F964" s="146"/>
      <c r="G964" s="146"/>
      <c r="H964" s="146"/>
      <c r="I964" s="146"/>
      <c r="J964" s="146"/>
      <c r="K964" s="146"/>
      <c r="L964" s="146"/>
    </row>
    <row r="965">
      <c r="B965" s="183"/>
      <c r="D965" s="146"/>
      <c r="E965" s="146"/>
      <c r="F965" s="146"/>
      <c r="G965" s="146"/>
      <c r="H965" s="146"/>
      <c r="I965" s="146"/>
      <c r="J965" s="146"/>
      <c r="K965" s="146"/>
      <c r="L965" s="146"/>
    </row>
    <row r="966">
      <c r="B966" s="183"/>
      <c r="D966" s="146"/>
      <c r="E966" s="146"/>
      <c r="F966" s="146"/>
      <c r="G966" s="146"/>
      <c r="H966" s="146"/>
      <c r="I966" s="146"/>
      <c r="J966" s="146"/>
      <c r="K966" s="146"/>
      <c r="L966" s="146"/>
    </row>
    <row r="967">
      <c r="B967" s="183"/>
      <c r="D967" s="146"/>
      <c r="E967" s="146"/>
      <c r="F967" s="146"/>
      <c r="G967" s="146"/>
      <c r="H967" s="146"/>
      <c r="I967" s="146"/>
      <c r="J967" s="146"/>
      <c r="K967" s="146"/>
      <c r="L967" s="146"/>
    </row>
    <row r="968">
      <c r="B968" s="183"/>
      <c r="D968" s="146"/>
      <c r="E968" s="146"/>
      <c r="F968" s="146"/>
      <c r="G968" s="146"/>
      <c r="H968" s="146"/>
      <c r="I968" s="146"/>
      <c r="J968" s="146"/>
      <c r="K968" s="146"/>
      <c r="L968" s="146"/>
    </row>
    <row r="969">
      <c r="B969" s="183"/>
      <c r="D969" s="146"/>
      <c r="E969" s="146"/>
      <c r="F969" s="146"/>
      <c r="G969" s="146"/>
      <c r="H969" s="146"/>
      <c r="I969" s="146"/>
      <c r="J969" s="146"/>
      <c r="K969" s="146"/>
      <c r="L969" s="146"/>
    </row>
    <row r="970">
      <c r="B970" s="183"/>
      <c r="D970" s="146"/>
      <c r="E970" s="146"/>
      <c r="F970" s="146"/>
      <c r="G970" s="146"/>
      <c r="H970" s="146"/>
      <c r="I970" s="146"/>
      <c r="J970" s="146"/>
      <c r="K970" s="146"/>
      <c r="L970" s="146"/>
    </row>
    <row r="971">
      <c r="B971" s="183"/>
      <c r="D971" s="146"/>
      <c r="E971" s="146"/>
      <c r="F971" s="146"/>
      <c r="G971" s="146"/>
      <c r="H971" s="146"/>
      <c r="I971" s="146"/>
      <c r="J971" s="146"/>
      <c r="K971" s="146"/>
      <c r="L971" s="146"/>
    </row>
    <row r="972">
      <c r="B972" s="183"/>
      <c r="D972" s="146"/>
      <c r="E972" s="146"/>
      <c r="F972" s="146"/>
      <c r="G972" s="146"/>
      <c r="H972" s="146"/>
      <c r="I972" s="146"/>
      <c r="J972" s="146"/>
      <c r="K972" s="146"/>
      <c r="L972" s="146"/>
    </row>
    <row r="973">
      <c r="B973" s="183"/>
      <c r="D973" s="146"/>
      <c r="E973" s="146"/>
      <c r="F973" s="146"/>
      <c r="G973" s="146"/>
      <c r="H973" s="146"/>
      <c r="I973" s="146"/>
      <c r="J973" s="146"/>
      <c r="K973" s="146"/>
      <c r="L973" s="146"/>
    </row>
    <row r="974">
      <c r="B974" s="183"/>
      <c r="D974" s="146"/>
      <c r="E974" s="146"/>
      <c r="F974" s="146"/>
      <c r="G974" s="146"/>
      <c r="H974" s="146"/>
      <c r="I974" s="146"/>
      <c r="J974" s="146"/>
      <c r="K974" s="146"/>
      <c r="L974" s="146"/>
    </row>
    <row r="975">
      <c r="B975" s="183"/>
      <c r="D975" s="146"/>
      <c r="E975" s="146"/>
      <c r="F975" s="146"/>
      <c r="G975" s="146"/>
      <c r="H975" s="146"/>
      <c r="I975" s="146"/>
      <c r="J975" s="146"/>
      <c r="K975" s="146"/>
      <c r="L975" s="146"/>
    </row>
    <row r="976">
      <c r="B976" s="183"/>
      <c r="D976" s="146"/>
      <c r="E976" s="146"/>
      <c r="F976" s="146"/>
      <c r="G976" s="146"/>
      <c r="H976" s="146"/>
      <c r="I976" s="146"/>
      <c r="J976" s="146"/>
      <c r="K976" s="146"/>
      <c r="L976" s="146"/>
    </row>
    <row r="977">
      <c r="B977" s="183"/>
      <c r="D977" s="146"/>
      <c r="E977" s="146"/>
      <c r="F977" s="146"/>
      <c r="G977" s="146"/>
      <c r="H977" s="146"/>
      <c r="I977" s="146"/>
      <c r="J977" s="146"/>
      <c r="K977" s="146"/>
      <c r="L977" s="146"/>
    </row>
    <row r="978">
      <c r="B978" s="183"/>
      <c r="D978" s="146"/>
      <c r="E978" s="146"/>
      <c r="F978" s="146"/>
      <c r="G978" s="146"/>
      <c r="H978" s="146"/>
      <c r="I978" s="146"/>
      <c r="J978" s="146"/>
      <c r="K978" s="146"/>
      <c r="L978" s="146"/>
    </row>
    <row r="979">
      <c r="B979" s="183"/>
      <c r="D979" s="146"/>
      <c r="E979" s="146"/>
      <c r="F979" s="146"/>
      <c r="G979" s="146"/>
      <c r="H979" s="146"/>
      <c r="I979" s="146"/>
      <c r="J979" s="146"/>
      <c r="K979" s="146"/>
      <c r="L979" s="146"/>
    </row>
    <row r="980">
      <c r="B980" s="183"/>
      <c r="D980" s="146"/>
      <c r="E980" s="146"/>
      <c r="F980" s="146"/>
      <c r="G980" s="146"/>
      <c r="H980" s="146"/>
      <c r="I980" s="146"/>
      <c r="J980" s="146"/>
      <c r="K980" s="146"/>
      <c r="L980" s="146"/>
    </row>
    <row r="981">
      <c r="B981" s="183"/>
      <c r="D981" s="146"/>
      <c r="E981" s="146"/>
      <c r="F981" s="146"/>
      <c r="G981" s="146"/>
      <c r="H981" s="146"/>
      <c r="I981" s="146"/>
      <c r="J981" s="146"/>
      <c r="K981" s="146"/>
      <c r="L981" s="146"/>
    </row>
    <row r="982">
      <c r="B982" s="183"/>
      <c r="D982" s="146"/>
      <c r="E982" s="146"/>
      <c r="F982" s="146"/>
      <c r="G982" s="146"/>
      <c r="H982" s="146"/>
      <c r="I982" s="146"/>
      <c r="J982" s="146"/>
      <c r="K982" s="146"/>
      <c r="L982" s="146"/>
    </row>
    <row r="983">
      <c r="B983" s="183"/>
      <c r="D983" s="146"/>
      <c r="E983" s="146"/>
      <c r="F983" s="146"/>
      <c r="G983" s="146"/>
      <c r="H983" s="146"/>
      <c r="I983" s="146"/>
      <c r="J983" s="146"/>
      <c r="K983" s="146"/>
      <c r="L983" s="146"/>
    </row>
    <row r="984">
      <c r="B984" s="183"/>
      <c r="D984" s="146"/>
      <c r="E984" s="146"/>
      <c r="F984" s="146"/>
      <c r="G984" s="146"/>
      <c r="H984" s="146"/>
      <c r="I984" s="146"/>
      <c r="J984" s="146"/>
      <c r="K984" s="146"/>
      <c r="L984" s="146"/>
    </row>
    <row r="985">
      <c r="B985" s="183"/>
      <c r="D985" s="146"/>
      <c r="E985" s="146"/>
      <c r="F985" s="146"/>
      <c r="G985" s="146"/>
      <c r="H985" s="146"/>
      <c r="I985" s="146"/>
      <c r="J985" s="146"/>
      <c r="K985" s="146"/>
      <c r="L985" s="146"/>
    </row>
    <row r="986">
      <c r="B986" s="183"/>
      <c r="D986" s="146"/>
      <c r="E986" s="146"/>
      <c r="F986" s="146"/>
      <c r="G986" s="146"/>
      <c r="H986" s="146"/>
      <c r="I986" s="146"/>
      <c r="J986" s="146"/>
      <c r="K986" s="146"/>
      <c r="L986" s="146"/>
    </row>
    <row r="987">
      <c r="B987" s="183"/>
      <c r="D987" s="146"/>
      <c r="E987" s="146"/>
      <c r="F987" s="146"/>
      <c r="G987" s="146"/>
      <c r="H987" s="146"/>
      <c r="I987" s="146"/>
      <c r="J987" s="146"/>
      <c r="K987" s="146"/>
      <c r="L987" s="146"/>
    </row>
    <row r="988">
      <c r="B988" s="183"/>
      <c r="D988" s="146"/>
      <c r="E988" s="146"/>
      <c r="F988" s="146"/>
      <c r="G988" s="146"/>
      <c r="H988" s="146"/>
      <c r="I988" s="146"/>
      <c r="J988" s="146"/>
      <c r="K988" s="146"/>
      <c r="L988" s="146"/>
    </row>
    <row r="989">
      <c r="B989" s="183"/>
      <c r="D989" s="146"/>
      <c r="E989" s="146"/>
      <c r="F989" s="146"/>
      <c r="G989" s="146"/>
      <c r="H989" s="146"/>
      <c r="I989" s="146"/>
      <c r="J989" s="146"/>
      <c r="K989" s="146"/>
      <c r="L989" s="146"/>
    </row>
    <row r="990">
      <c r="B990" s="183"/>
      <c r="D990" s="146"/>
      <c r="E990" s="146"/>
      <c r="F990" s="146"/>
      <c r="G990" s="146"/>
      <c r="H990" s="146"/>
      <c r="I990" s="146"/>
      <c r="J990" s="146"/>
      <c r="K990" s="146"/>
      <c r="L990" s="146"/>
    </row>
    <row r="991">
      <c r="B991" s="183"/>
      <c r="D991" s="146"/>
      <c r="E991" s="146"/>
      <c r="F991" s="146"/>
      <c r="G991" s="146"/>
      <c r="H991" s="146"/>
      <c r="I991" s="146"/>
      <c r="J991" s="146"/>
      <c r="K991" s="146"/>
      <c r="L991" s="146"/>
    </row>
    <row r="992">
      <c r="B992" s="183"/>
      <c r="D992" s="146"/>
      <c r="E992" s="146"/>
      <c r="F992" s="146"/>
      <c r="G992" s="146"/>
      <c r="H992" s="146"/>
      <c r="I992" s="146"/>
      <c r="J992" s="146"/>
      <c r="K992" s="146"/>
      <c r="L992" s="146"/>
    </row>
    <row r="993">
      <c r="B993" s="183"/>
      <c r="D993" s="146"/>
      <c r="E993" s="146"/>
      <c r="F993" s="146"/>
      <c r="G993" s="146"/>
      <c r="H993" s="146"/>
      <c r="I993" s="146"/>
      <c r="J993" s="146"/>
      <c r="K993" s="146"/>
      <c r="L993" s="146"/>
    </row>
    <row r="994">
      <c r="B994" s="183"/>
      <c r="D994" s="146"/>
      <c r="E994" s="146"/>
      <c r="F994" s="146"/>
      <c r="G994" s="146"/>
      <c r="H994" s="146"/>
      <c r="I994" s="146"/>
      <c r="J994" s="146"/>
      <c r="K994" s="146"/>
      <c r="L994" s="146"/>
    </row>
    <row r="995">
      <c r="B995" s="183"/>
      <c r="D995" s="146"/>
      <c r="E995" s="146"/>
      <c r="F995" s="146"/>
      <c r="G995" s="146"/>
      <c r="H995" s="146"/>
      <c r="I995" s="146"/>
      <c r="J995" s="146"/>
      <c r="K995" s="146"/>
      <c r="L995" s="146"/>
    </row>
    <row r="996">
      <c r="B996" s="183"/>
      <c r="D996" s="146"/>
      <c r="E996" s="146"/>
      <c r="F996" s="146"/>
      <c r="G996" s="146"/>
      <c r="H996" s="146"/>
      <c r="I996" s="146"/>
      <c r="J996" s="146"/>
      <c r="K996" s="146"/>
      <c r="L996" s="146"/>
    </row>
    <row r="997">
      <c r="B997" s="183"/>
      <c r="D997" s="146"/>
      <c r="E997" s="146"/>
      <c r="F997" s="146"/>
      <c r="G997" s="146"/>
      <c r="H997" s="146"/>
      <c r="I997" s="146"/>
      <c r="J997" s="146"/>
      <c r="K997" s="146"/>
      <c r="L997" s="146"/>
    </row>
    <row r="998">
      <c r="B998" s="183"/>
      <c r="D998" s="146"/>
      <c r="E998" s="146"/>
      <c r="F998" s="146"/>
      <c r="G998" s="146"/>
      <c r="H998" s="146"/>
      <c r="I998" s="146"/>
      <c r="J998" s="146"/>
      <c r="K998" s="146"/>
      <c r="L998" s="146"/>
    </row>
  </sheetData>
  <hyperlinks>
    <hyperlink r:id="rId1" ref="I2"/>
    <hyperlink r:id="rId2" ref="J2"/>
    <hyperlink r:id="rId3" ref="K2"/>
    <hyperlink r:id="rId4" ref="I3"/>
    <hyperlink r:id="rId5" ref="J3"/>
    <hyperlink r:id="rId6" ref="I4"/>
    <hyperlink r:id="rId7" ref="J4"/>
    <hyperlink r:id="rId8" ref="I5"/>
    <hyperlink r:id="rId9" ref="J5"/>
    <hyperlink r:id="rId10" ref="I6"/>
    <hyperlink r:id="rId11" ref="J6"/>
    <hyperlink r:id="rId12" ref="K6"/>
    <hyperlink r:id="rId13" ref="L6"/>
    <hyperlink r:id="rId14" ref="I7"/>
    <hyperlink r:id="rId15" ref="I9"/>
    <hyperlink r:id="rId16" ref="J9"/>
    <hyperlink r:id="rId17" ref="I11"/>
    <hyperlink r:id="rId18" ref="J11"/>
    <hyperlink r:id="rId19" ref="I12"/>
    <hyperlink r:id="rId20" ref="I13"/>
    <hyperlink r:id="rId21" ref="J13"/>
    <hyperlink r:id="rId22" ref="K13"/>
    <hyperlink r:id="rId23" ref="I14"/>
    <hyperlink r:id="rId24" ref="J14"/>
    <hyperlink r:id="rId25" ref="K14"/>
    <hyperlink r:id="rId26" ref="L14"/>
    <hyperlink r:id="rId27" ref="I15"/>
    <hyperlink r:id="rId28" ref="J15"/>
    <hyperlink r:id="rId29" ref="K15"/>
    <hyperlink r:id="rId30" ref="I16"/>
    <hyperlink r:id="rId31" ref="I17"/>
    <hyperlink r:id="rId32" ref="I18"/>
    <hyperlink r:id="rId33" ref="J18"/>
    <hyperlink r:id="rId34" ref="I19"/>
    <hyperlink r:id="rId35" ref="I20"/>
    <hyperlink r:id="rId36" ref="I21"/>
    <hyperlink r:id="rId37" ref="I22"/>
    <hyperlink r:id="rId38" ref="J22"/>
    <hyperlink r:id="rId39" ref="I26"/>
    <hyperlink r:id="rId40" ref="J26"/>
    <hyperlink r:id="rId41" ref="I27"/>
    <hyperlink r:id="rId42" ref="J27"/>
    <hyperlink r:id="rId43" ref="I29"/>
    <hyperlink r:id="rId44" ref="J29"/>
    <hyperlink r:id="rId45" ref="K29"/>
    <hyperlink r:id="rId46" ref="I30"/>
    <hyperlink r:id="rId47" ref="J30"/>
    <hyperlink r:id="rId48" ref="K30"/>
    <hyperlink r:id="rId49" ref="I31"/>
    <hyperlink r:id="rId50" ref="I32"/>
    <hyperlink r:id="rId51" ref="I34"/>
    <hyperlink r:id="rId52" ref="I35"/>
    <hyperlink r:id="rId53" ref="I36"/>
    <hyperlink r:id="rId54" ref="I37"/>
    <hyperlink r:id="rId55" ref="J37"/>
    <hyperlink r:id="rId56" ref="K37"/>
    <hyperlink r:id="rId57" ref="I38"/>
    <hyperlink r:id="rId58" ref="I39"/>
    <hyperlink r:id="rId59" ref="I40"/>
    <hyperlink r:id="rId60" ref="I41"/>
    <hyperlink r:id="rId61" ref="J41"/>
    <hyperlink r:id="rId62" ref="K41"/>
    <hyperlink r:id="rId63" ref="L41"/>
    <hyperlink r:id="rId64" ref="I42"/>
    <hyperlink r:id="rId65" ref="J42"/>
    <hyperlink r:id="rId66" ref="I43"/>
    <hyperlink r:id="rId67" ref="I44"/>
    <hyperlink r:id="rId68" ref="J44"/>
    <hyperlink r:id="rId69" ref="I45"/>
    <hyperlink r:id="rId70" ref="I46"/>
    <hyperlink r:id="rId71" ref="I47"/>
    <hyperlink r:id="rId72" ref="I48"/>
    <hyperlink r:id="rId73" ref="J48"/>
    <hyperlink r:id="rId74" ref="K48"/>
    <hyperlink r:id="rId75" ref="I49"/>
    <hyperlink r:id="rId76" ref="J49"/>
    <hyperlink r:id="rId77" ref="I52"/>
    <hyperlink r:id="rId78" ref="J52"/>
    <hyperlink r:id="rId79" ref="I53"/>
    <hyperlink r:id="rId80" ref="J53"/>
    <hyperlink r:id="rId81" ref="I54"/>
    <hyperlink r:id="rId82" location="v=onepage&amp;q=SARS%20child%20case%20fatality%20rate&amp;f=false" ref="J54"/>
    <hyperlink r:id="rId83" ref="I55"/>
    <hyperlink r:id="rId84" ref="J55"/>
    <hyperlink r:id="rId85" ref="K55"/>
    <hyperlink r:id="rId86" ref="I56"/>
    <hyperlink r:id="rId87" location="v=onepage&amp;q=shigellosis%20case%20fatality%20rate%202016&amp;f=false" ref="I57"/>
    <hyperlink r:id="rId88" location="v=onepage&amp;q=shigellosis%20case%20fatality%20rate%202016&amp;f=false" ref="J57"/>
    <hyperlink r:id="rId89" ref="K57"/>
    <hyperlink r:id="rId90" ref="I58"/>
    <hyperlink r:id="rId91" ref="I59"/>
    <hyperlink r:id="rId92" ref="I60"/>
    <hyperlink r:id="rId93" ref="J60"/>
    <hyperlink r:id="rId94" ref="I61"/>
    <hyperlink r:id="rId95" ref="I62"/>
    <hyperlink r:id="rId96" ref="I63"/>
    <hyperlink r:id="rId97" ref="I65"/>
    <hyperlink r:id="rId98" ref="J65"/>
    <hyperlink r:id="rId99" ref="I66"/>
    <hyperlink r:id="rId100" ref="I67"/>
    <hyperlink r:id="rId101" ref="I68"/>
    <hyperlink r:id="rId102" ref="I69"/>
    <hyperlink r:id="rId103" ref="J69"/>
    <hyperlink r:id="rId104" ref="I70"/>
    <hyperlink r:id="rId105" ref="J70"/>
    <hyperlink r:id="rId106" ref="I71"/>
    <hyperlink r:id="rId107" ref="J71"/>
    <hyperlink r:id="rId108" ref="I72"/>
    <hyperlink r:id="rId109" ref="I73"/>
    <hyperlink r:id="rId110" ref="I75"/>
    <hyperlink r:id="rId111" ref="J75"/>
    <hyperlink r:id="rId112" location="v=onepage&amp;q=anthrax%20child%20mortality%20rate%20cutaneous&amp;f=false" ref="I78"/>
    <hyperlink r:id="rId113" ref="I79"/>
  </hyperlinks>
  <drawing r:id="rId11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9"/>
    <col customWidth="1" min="2" max="2" width="24.29"/>
    <col customWidth="1" min="3" max="3" width="15.57"/>
    <col customWidth="1" min="4" max="11" width="13.71"/>
    <col customWidth="1" min="12" max="12" width="20.86"/>
  </cols>
  <sheetData>
    <row r="1">
      <c r="A1" s="155" t="s">
        <v>23</v>
      </c>
      <c r="B1" s="155" t="s">
        <v>24</v>
      </c>
      <c r="C1" s="188" t="s">
        <v>25</v>
      </c>
      <c r="D1" s="159" t="s">
        <v>34</v>
      </c>
      <c r="E1" s="156" t="s">
        <v>35</v>
      </c>
      <c r="F1" s="109" t="s">
        <v>36</v>
      </c>
      <c r="G1" s="109" t="s">
        <v>37</v>
      </c>
      <c r="H1" s="109" t="s">
        <v>38</v>
      </c>
      <c r="I1" s="109" t="s">
        <v>39</v>
      </c>
      <c r="J1" s="3" t="s">
        <v>40</v>
      </c>
      <c r="K1" s="109" t="s">
        <v>41</v>
      </c>
      <c r="L1" s="161" t="s">
        <v>898</v>
      </c>
    </row>
    <row r="2">
      <c r="A2" s="33">
        <v>1.0</v>
      </c>
      <c r="B2" s="34" t="s">
        <v>126</v>
      </c>
      <c r="C2" s="189" t="s">
        <v>127</v>
      </c>
      <c r="D2" s="20">
        <v>1.07E7</v>
      </c>
      <c r="E2" s="20">
        <v>25600.0</v>
      </c>
      <c r="F2" s="21">
        <v>0.23925233644859814</v>
      </c>
      <c r="G2" s="22" t="s">
        <v>123</v>
      </c>
      <c r="H2" s="22" t="s">
        <v>123</v>
      </c>
      <c r="I2" s="23">
        <v>0.0</v>
      </c>
      <c r="J2" s="20" t="s">
        <v>123</v>
      </c>
      <c r="K2" s="20">
        <v>5.35E7</v>
      </c>
      <c r="L2" s="20" t="s">
        <v>123</v>
      </c>
    </row>
    <row r="3">
      <c r="A3" s="33">
        <v>2.0</v>
      </c>
      <c r="B3" s="34" t="s">
        <v>126</v>
      </c>
      <c r="C3" s="189" t="s">
        <v>132</v>
      </c>
      <c r="D3" s="20">
        <v>1.07E7</v>
      </c>
      <c r="E3" s="20">
        <v>25600.0</v>
      </c>
      <c r="F3" s="21">
        <v>0.23925233644859814</v>
      </c>
      <c r="G3" s="41" t="s">
        <v>123</v>
      </c>
      <c r="H3" s="22" t="s">
        <v>123</v>
      </c>
      <c r="I3" s="23">
        <v>0.0</v>
      </c>
      <c r="J3" s="20" t="s">
        <v>123</v>
      </c>
      <c r="K3" s="20">
        <v>2.14E7</v>
      </c>
      <c r="L3" s="20" t="s">
        <v>123</v>
      </c>
    </row>
    <row r="4">
      <c r="A4" s="33">
        <v>3.0</v>
      </c>
      <c r="B4" s="34" t="s">
        <v>126</v>
      </c>
      <c r="C4" s="189" t="s">
        <v>135</v>
      </c>
      <c r="D4" s="20">
        <v>1.07E7</v>
      </c>
      <c r="E4" s="20">
        <v>25600.0</v>
      </c>
      <c r="F4" s="21">
        <v>0.23925233644859814</v>
      </c>
      <c r="G4" s="22" t="s">
        <v>123</v>
      </c>
      <c r="H4" s="22" t="s">
        <v>123</v>
      </c>
      <c r="I4" s="23">
        <v>0.0</v>
      </c>
      <c r="J4" s="20" t="s">
        <v>123</v>
      </c>
      <c r="K4" s="20">
        <v>1.3375E7</v>
      </c>
      <c r="L4" s="20" t="s">
        <v>123</v>
      </c>
    </row>
    <row r="5">
      <c r="A5" s="33">
        <v>4.0</v>
      </c>
      <c r="B5" s="34" t="s">
        <v>137</v>
      </c>
      <c r="C5" s="190"/>
      <c r="D5" s="20">
        <v>1300000.0</v>
      </c>
      <c r="E5" s="20">
        <v>2760.0</v>
      </c>
      <c r="F5" s="21">
        <v>0.21230769230769234</v>
      </c>
      <c r="G5" s="22" t="s">
        <v>123</v>
      </c>
      <c r="H5" s="22" t="s">
        <v>123</v>
      </c>
      <c r="I5" s="23" t="s">
        <v>123</v>
      </c>
      <c r="J5" s="20" t="s">
        <v>123</v>
      </c>
      <c r="K5" s="20">
        <v>2.0634920634920634E7</v>
      </c>
      <c r="L5" s="20" t="s">
        <v>123</v>
      </c>
    </row>
    <row r="6">
      <c r="A6" s="33">
        <v>5.0</v>
      </c>
      <c r="B6" s="34" t="s">
        <v>142</v>
      </c>
      <c r="C6" s="191"/>
      <c r="D6" s="20">
        <v>3440000.0</v>
      </c>
      <c r="E6" s="20">
        <v>5770.0</v>
      </c>
      <c r="F6" s="21">
        <v>0.1677325581395349</v>
      </c>
      <c r="G6" s="20">
        <v>0.15510752688172044</v>
      </c>
      <c r="H6" s="20">
        <v>92.48306269491343</v>
      </c>
      <c r="I6" s="23">
        <v>0.0</v>
      </c>
      <c r="J6" s="20">
        <v>34.75903614457831</v>
      </c>
      <c r="K6" s="20">
        <v>1.98651281874495E10</v>
      </c>
      <c r="L6" s="20" t="s">
        <v>123</v>
      </c>
    </row>
    <row r="7">
      <c r="A7" s="33">
        <v>6.0</v>
      </c>
      <c r="B7" s="34" t="s">
        <v>145</v>
      </c>
      <c r="C7" s="189" t="s">
        <v>146</v>
      </c>
      <c r="D7" s="20">
        <v>4180000.0</v>
      </c>
      <c r="E7" s="20">
        <v>5710.0</v>
      </c>
      <c r="F7" s="21">
        <v>0.13660287081339711</v>
      </c>
      <c r="G7" s="20">
        <v>0.4568</v>
      </c>
      <c r="H7" s="20">
        <v>335.1410410750721</v>
      </c>
      <c r="I7" s="23">
        <v>1.4799</v>
      </c>
      <c r="J7" s="20">
        <v>38.58108108108108</v>
      </c>
      <c r="K7" s="20" t="s">
        <v>123</v>
      </c>
      <c r="L7" s="20" t="s">
        <v>123</v>
      </c>
    </row>
    <row r="8">
      <c r="A8" s="33">
        <v>7.0</v>
      </c>
      <c r="B8" s="34" t="s">
        <v>148</v>
      </c>
      <c r="C8" s="190"/>
      <c r="D8" s="20">
        <v>7480000.0</v>
      </c>
      <c r="E8" s="20">
        <v>39400.0</v>
      </c>
      <c r="F8" s="21">
        <v>0.5267379679144385</v>
      </c>
      <c r="G8" s="20">
        <v>39.4</v>
      </c>
      <c r="H8" s="20">
        <v>7480.0</v>
      </c>
      <c r="I8" s="23">
        <v>0.0419</v>
      </c>
      <c r="J8" s="20">
        <v>56285.71428571429</v>
      </c>
      <c r="K8" s="20">
        <v>7.48E9</v>
      </c>
      <c r="L8" s="20" t="s">
        <v>123</v>
      </c>
    </row>
    <row r="9">
      <c r="A9" s="33">
        <v>8.0</v>
      </c>
      <c r="B9" s="34" t="s">
        <v>153</v>
      </c>
      <c r="C9" s="192"/>
      <c r="D9" s="20">
        <v>2.13E7</v>
      </c>
      <c r="E9" s="20">
        <v>53500.0</v>
      </c>
      <c r="F9" s="21">
        <v>0.2511737089201878</v>
      </c>
      <c r="G9" s="62">
        <v>0.5095238095238095</v>
      </c>
      <c r="H9" s="20">
        <v>202.52923837596273</v>
      </c>
      <c r="I9" s="23">
        <v>0.1776</v>
      </c>
      <c r="J9" s="20">
        <v>17258.06451612903</v>
      </c>
      <c r="K9" s="20">
        <v>6.59711383161512E8</v>
      </c>
      <c r="L9" s="20" t="s">
        <v>123</v>
      </c>
    </row>
    <row r="10">
      <c r="A10" s="33">
        <v>9.0</v>
      </c>
      <c r="B10" s="64" t="s">
        <v>155</v>
      </c>
      <c r="C10" s="193"/>
      <c r="D10" s="20">
        <v>6820000.0</v>
      </c>
      <c r="E10" s="20">
        <v>10100.0</v>
      </c>
      <c r="F10" s="21">
        <v>0.14809384164222875</v>
      </c>
      <c r="G10" s="22" t="s">
        <v>123</v>
      </c>
      <c r="H10" s="22" t="s">
        <v>123</v>
      </c>
      <c r="I10" s="23">
        <v>0.198</v>
      </c>
      <c r="J10" s="20" t="s">
        <v>123</v>
      </c>
      <c r="K10" s="20" t="s">
        <v>123</v>
      </c>
      <c r="L10" s="20" t="s">
        <v>123</v>
      </c>
    </row>
    <row r="11">
      <c r="A11" s="33">
        <v>10.0</v>
      </c>
      <c r="B11" s="34" t="s">
        <v>156</v>
      </c>
      <c r="C11" s="190"/>
      <c r="D11" s="20">
        <v>4730000.0</v>
      </c>
      <c r="E11" s="20">
        <v>7000.0</v>
      </c>
      <c r="F11" s="21">
        <v>0.14799154334038056</v>
      </c>
      <c r="G11" s="62">
        <v>0.18518518518518517</v>
      </c>
      <c r="H11" s="20">
        <v>125.19735675212073</v>
      </c>
      <c r="I11" s="23">
        <v>1.5714</v>
      </c>
      <c r="J11" s="20">
        <v>69.3069306930693</v>
      </c>
      <c r="K11" s="20">
        <v>1.2680965147453083E10</v>
      </c>
      <c r="L11" s="20" t="s">
        <v>123</v>
      </c>
    </row>
    <row r="12">
      <c r="A12" s="33">
        <v>11.0</v>
      </c>
      <c r="B12" s="34" t="s">
        <v>156</v>
      </c>
      <c r="C12" s="194" t="s">
        <v>158</v>
      </c>
      <c r="D12" s="20">
        <v>4730000.0</v>
      </c>
      <c r="E12" s="20">
        <v>7000.0</v>
      </c>
      <c r="F12" s="21">
        <v>0.14799154334038056</v>
      </c>
      <c r="G12" s="62">
        <v>0.18518518518518517</v>
      </c>
      <c r="H12" s="20">
        <v>125.19735675212073</v>
      </c>
      <c r="I12" s="23">
        <v>1.5714</v>
      </c>
      <c r="J12" s="20">
        <v>69.3069306930693</v>
      </c>
      <c r="K12" s="20">
        <v>2.365E7</v>
      </c>
      <c r="L12" s="20" t="s">
        <v>123</v>
      </c>
    </row>
    <row r="13">
      <c r="A13" s="33">
        <v>12.0</v>
      </c>
      <c r="B13" s="34" t="s">
        <v>159</v>
      </c>
      <c r="C13" s="192"/>
      <c r="D13" s="20">
        <v>554000.0</v>
      </c>
      <c r="E13" s="20">
        <v>582.0</v>
      </c>
      <c r="F13" s="21">
        <v>0.10505415162454874</v>
      </c>
      <c r="G13" s="62">
        <v>0.5290909090909091</v>
      </c>
      <c r="H13" s="20">
        <v>498.0015859399496</v>
      </c>
      <c r="I13" s="23">
        <v>4.2955</v>
      </c>
      <c r="J13" s="20">
        <v>82006.48161194871</v>
      </c>
      <c r="K13" s="20">
        <v>4883509.780242059</v>
      </c>
      <c r="L13" s="20" t="s">
        <v>123</v>
      </c>
    </row>
    <row r="14">
      <c r="A14" s="33">
        <v>13.0</v>
      </c>
      <c r="B14" s="34" t="s">
        <v>163</v>
      </c>
      <c r="C14" s="190"/>
      <c r="D14" s="20">
        <v>2.05E7</v>
      </c>
      <c r="E14" s="20">
        <v>32400.0</v>
      </c>
      <c r="F14" s="21">
        <v>0.15804878048780488</v>
      </c>
      <c r="G14" s="17" t="s">
        <v>123</v>
      </c>
      <c r="H14" s="20">
        <v>104.12116656339201</v>
      </c>
      <c r="I14" s="23" t="s">
        <v>123</v>
      </c>
      <c r="J14" s="20">
        <v>100.0</v>
      </c>
      <c r="K14" s="20">
        <v>4.1E9</v>
      </c>
      <c r="L14" s="20" t="s">
        <v>123</v>
      </c>
    </row>
    <row r="15">
      <c r="A15" s="33">
        <v>14.0</v>
      </c>
      <c r="B15" s="75" t="s">
        <v>164</v>
      </c>
      <c r="C15" s="191"/>
      <c r="D15" s="20">
        <v>1.03E7</v>
      </c>
      <c r="E15" s="20">
        <v>45400.0</v>
      </c>
      <c r="F15" s="21">
        <v>0.4407766990291262</v>
      </c>
      <c r="G15" s="20">
        <v>11350.0</v>
      </c>
      <c r="H15" s="20">
        <v>2575000.0</v>
      </c>
      <c r="I15" s="23">
        <v>0.0407</v>
      </c>
      <c r="J15" s="20">
        <v>1.135E9</v>
      </c>
      <c r="K15" s="20">
        <v>2.06E7</v>
      </c>
      <c r="L15" s="20" t="s">
        <v>123</v>
      </c>
    </row>
    <row r="16">
      <c r="A16" s="33">
        <v>15.0</v>
      </c>
      <c r="B16" s="34" t="s">
        <v>166</v>
      </c>
      <c r="C16" s="189" t="s">
        <v>167</v>
      </c>
      <c r="D16" s="20">
        <v>444000.0</v>
      </c>
      <c r="E16" s="20">
        <v>39.0</v>
      </c>
      <c r="F16" s="78">
        <v>0.008783783783783784</v>
      </c>
      <c r="G16" s="62">
        <v>0.039</v>
      </c>
      <c r="H16" s="20">
        <v>438.6851320892111</v>
      </c>
      <c r="I16" s="23">
        <v>21.4103</v>
      </c>
      <c r="J16" s="20">
        <v>195.0</v>
      </c>
      <c r="K16" s="20">
        <v>9.410767274268758E7</v>
      </c>
      <c r="L16" s="20" t="s">
        <v>123</v>
      </c>
    </row>
    <row r="17">
      <c r="A17" s="33">
        <v>16.0</v>
      </c>
      <c r="B17" s="34" t="s">
        <v>166</v>
      </c>
      <c r="C17" s="189" t="s">
        <v>172</v>
      </c>
      <c r="D17" s="20">
        <v>444000.0</v>
      </c>
      <c r="E17" s="20">
        <v>39.0</v>
      </c>
      <c r="F17" s="78">
        <v>0.008783783783783784</v>
      </c>
      <c r="G17" s="17" t="s">
        <v>123</v>
      </c>
      <c r="H17" s="20">
        <v>38.648856855602126</v>
      </c>
      <c r="I17" s="23">
        <v>21.4103</v>
      </c>
      <c r="J17" s="20">
        <v>2138.7441732931175</v>
      </c>
      <c r="K17" s="20">
        <v>710400.0</v>
      </c>
      <c r="L17" s="20" t="s">
        <v>123</v>
      </c>
    </row>
    <row r="18">
      <c r="A18" s="33">
        <v>17.0</v>
      </c>
      <c r="B18" s="64" t="s">
        <v>175</v>
      </c>
      <c r="C18" s="191"/>
      <c r="D18" s="20">
        <v>777000.0</v>
      </c>
      <c r="E18" s="20">
        <v>4090.0</v>
      </c>
      <c r="F18" s="21">
        <v>0.5263835263835264</v>
      </c>
      <c r="G18" s="17" t="s">
        <v>123</v>
      </c>
      <c r="H18" s="20">
        <v>222.0</v>
      </c>
      <c r="I18" s="23">
        <v>2.4817</v>
      </c>
      <c r="J18" s="20">
        <v>1.514814814814815E8</v>
      </c>
      <c r="K18" s="20">
        <v>1.554E9</v>
      </c>
      <c r="L18" s="20" t="s">
        <v>123</v>
      </c>
    </row>
    <row r="19">
      <c r="A19" s="33">
        <v>18.0</v>
      </c>
      <c r="B19" s="34" t="s">
        <v>182</v>
      </c>
      <c r="C19" s="191"/>
      <c r="D19" s="20">
        <v>1120000.0</v>
      </c>
      <c r="E19" s="20">
        <v>2790.0</v>
      </c>
      <c r="F19" s="21">
        <v>0.24910714285714283</v>
      </c>
      <c r="G19" s="22" t="s">
        <v>123</v>
      </c>
      <c r="H19" s="22" t="s">
        <v>123</v>
      </c>
      <c r="I19" s="23">
        <v>1.4301</v>
      </c>
      <c r="J19" s="20" t="s">
        <v>123</v>
      </c>
      <c r="K19" s="20">
        <v>1.8666666666666667E9</v>
      </c>
      <c r="L19" s="20" t="s">
        <v>123</v>
      </c>
    </row>
    <row r="20">
      <c r="A20" s="33">
        <v>19.0</v>
      </c>
      <c r="B20" s="34" t="s">
        <v>185</v>
      </c>
      <c r="C20" s="191"/>
      <c r="D20" s="20">
        <v>872000.0</v>
      </c>
      <c r="E20" s="20">
        <v>4210.0</v>
      </c>
      <c r="F20" s="21">
        <v>0.4827981651376147</v>
      </c>
      <c r="G20" s="41" t="s">
        <v>123</v>
      </c>
      <c r="H20" s="22" t="s">
        <v>123</v>
      </c>
      <c r="I20" s="23">
        <v>0.4988</v>
      </c>
      <c r="J20" s="20">
        <v>21050.0</v>
      </c>
      <c r="K20" s="20">
        <v>2422222.2222222225</v>
      </c>
      <c r="L20" s="20" t="s">
        <v>123</v>
      </c>
    </row>
    <row r="21">
      <c r="A21" s="33">
        <v>20.0</v>
      </c>
      <c r="B21" s="12" t="s">
        <v>188</v>
      </c>
      <c r="C21" s="191"/>
      <c r="D21" s="20">
        <v>121000.0</v>
      </c>
      <c r="E21" s="20">
        <v>26.0</v>
      </c>
      <c r="F21" s="21">
        <v>0.021487603305785124</v>
      </c>
      <c r="G21" s="62">
        <v>0.009285714285714286</v>
      </c>
      <c r="H21" s="20">
        <v>42.84702549575071</v>
      </c>
      <c r="I21" s="23">
        <v>73.0769</v>
      </c>
      <c r="J21" s="20" t="s">
        <v>123</v>
      </c>
      <c r="K21" s="20" t="s">
        <v>123</v>
      </c>
      <c r="L21" s="20" t="s">
        <v>123</v>
      </c>
    </row>
    <row r="22">
      <c r="A22" s="33">
        <v>21.0</v>
      </c>
      <c r="B22" s="34" t="s">
        <v>190</v>
      </c>
      <c r="C22" s="194" t="s">
        <v>191</v>
      </c>
      <c r="D22" s="20">
        <v>4820000.0</v>
      </c>
      <c r="E22" s="20">
        <v>19400.0</v>
      </c>
      <c r="F22" s="21">
        <v>0.4024896265560166</v>
      </c>
      <c r="G22" s="62">
        <v>3.730769230769231</v>
      </c>
      <c r="H22" s="20">
        <v>918.2115399914264</v>
      </c>
      <c r="I22" s="23">
        <v>0.1031</v>
      </c>
      <c r="J22" s="20">
        <v>121.25</v>
      </c>
      <c r="K22" s="20">
        <v>5.878048780487805E10</v>
      </c>
      <c r="L22" s="20" t="s">
        <v>123</v>
      </c>
    </row>
    <row r="23">
      <c r="A23" s="33">
        <v>22.0</v>
      </c>
      <c r="B23" s="34" t="s">
        <v>195</v>
      </c>
      <c r="C23" s="192"/>
      <c r="D23" s="20">
        <v>1.33E7</v>
      </c>
      <c r="E23" s="20">
        <v>14000.0</v>
      </c>
      <c r="F23" s="21">
        <v>0.10526315789473684</v>
      </c>
      <c r="G23" s="62">
        <v>0.14</v>
      </c>
      <c r="H23" s="20">
        <v>132.63062977453967</v>
      </c>
      <c r="I23" s="23">
        <v>0.3571</v>
      </c>
      <c r="J23" s="20">
        <v>117.6470588235294</v>
      </c>
      <c r="K23" s="20">
        <v>1.2036199095022623E10</v>
      </c>
      <c r="L23" s="20" t="s">
        <v>123</v>
      </c>
    </row>
    <row r="24">
      <c r="A24" s="33">
        <v>23.0</v>
      </c>
      <c r="B24" s="34" t="s">
        <v>198</v>
      </c>
      <c r="C24" s="189" t="s">
        <v>199</v>
      </c>
      <c r="D24" s="20">
        <v>5.84E7</v>
      </c>
      <c r="E24" s="20">
        <v>7300000.0</v>
      </c>
      <c r="F24" s="62">
        <v>12.5</v>
      </c>
      <c r="G24" s="62">
        <v>7.087378640776699</v>
      </c>
      <c r="H24" s="20">
        <v>56.49329962371928</v>
      </c>
      <c r="I24" s="23">
        <v>8.0E-4</v>
      </c>
      <c r="J24" s="20">
        <v>3842105.263157895</v>
      </c>
      <c r="K24" s="20">
        <v>2.7809523809523807E9</v>
      </c>
      <c r="L24" s="20" t="s">
        <v>123</v>
      </c>
    </row>
    <row r="25">
      <c r="A25" s="33">
        <v>24.0</v>
      </c>
      <c r="B25" s="34" t="s">
        <v>202</v>
      </c>
      <c r="C25" s="189" t="s">
        <v>203</v>
      </c>
      <c r="D25" s="20">
        <v>5.84E7</v>
      </c>
      <c r="E25" s="20">
        <v>7300000.0</v>
      </c>
      <c r="F25" s="62">
        <v>12.5</v>
      </c>
      <c r="G25" s="62">
        <v>7.087378640776699</v>
      </c>
      <c r="H25" s="20">
        <v>56.49329962371928</v>
      </c>
      <c r="I25" s="23">
        <v>8.0E-4</v>
      </c>
      <c r="J25" s="20">
        <v>3842105.263157895</v>
      </c>
      <c r="K25" s="20">
        <v>7.3E7</v>
      </c>
      <c r="L25" s="20" t="s">
        <v>123</v>
      </c>
    </row>
    <row r="26">
      <c r="A26" s="33">
        <v>25.0</v>
      </c>
      <c r="B26" s="34" t="s">
        <v>204</v>
      </c>
      <c r="C26" s="191"/>
      <c r="D26" s="20">
        <v>537000.0</v>
      </c>
      <c r="E26" s="20">
        <v>189000.0</v>
      </c>
      <c r="F26" s="62">
        <v>35.19553072625698</v>
      </c>
      <c r="G26" s="20">
        <v>10500.0</v>
      </c>
      <c r="H26" s="20">
        <v>29833.333333333332</v>
      </c>
      <c r="I26" s="23">
        <v>0.0063</v>
      </c>
      <c r="J26" s="20">
        <v>9.45E7</v>
      </c>
      <c r="K26" s="20">
        <v>895000.0</v>
      </c>
      <c r="L26" s="20" t="s">
        <v>899</v>
      </c>
    </row>
    <row r="27">
      <c r="A27" s="33">
        <v>26.0</v>
      </c>
      <c r="B27" s="34" t="s">
        <v>209</v>
      </c>
      <c r="C27" s="191"/>
      <c r="D27" s="20">
        <v>810000.0</v>
      </c>
      <c r="E27" s="20">
        <v>9300.0</v>
      </c>
      <c r="F27" s="62">
        <v>1.1481481481481481</v>
      </c>
      <c r="G27" s="62">
        <v>0.01978723404255319</v>
      </c>
      <c r="H27" s="20">
        <v>1.7234042553191489</v>
      </c>
      <c r="I27" s="23">
        <v>0.1075</v>
      </c>
      <c r="J27" s="20">
        <v>2325.0</v>
      </c>
      <c r="K27" s="20">
        <v>8.1E8</v>
      </c>
      <c r="L27" s="20" t="s">
        <v>900</v>
      </c>
    </row>
    <row r="28">
      <c r="A28" s="33">
        <v>27.0</v>
      </c>
      <c r="B28" s="34" t="s">
        <v>211</v>
      </c>
      <c r="C28" s="191"/>
      <c r="D28" s="20">
        <v>597000.0</v>
      </c>
      <c r="E28" s="20">
        <v>12900.0</v>
      </c>
      <c r="F28" s="21">
        <v>2.1608040201005023</v>
      </c>
      <c r="G28" s="17" t="s">
        <v>123</v>
      </c>
      <c r="H28" s="21">
        <v>0.00796</v>
      </c>
      <c r="I28" s="23">
        <v>0.1667</v>
      </c>
      <c r="J28" s="20" t="s">
        <v>123</v>
      </c>
      <c r="K28" s="20">
        <v>2.388E7</v>
      </c>
      <c r="L28" s="46" t="s">
        <v>901</v>
      </c>
    </row>
    <row r="29">
      <c r="A29" s="33">
        <v>28.0</v>
      </c>
      <c r="B29" s="34" t="s">
        <v>213</v>
      </c>
      <c r="C29" s="191"/>
      <c r="D29" s="20">
        <v>6030000.0</v>
      </c>
      <c r="E29" s="20">
        <v>139000.0</v>
      </c>
      <c r="F29" s="62">
        <v>2.3051409618573797</v>
      </c>
      <c r="G29" s="80" t="s">
        <v>123</v>
      </c>
      <c r="H29" s="20">
        <v>16.75</v>
      </c>
      <c r="I29" s="23">
        <v>0.0108</v>
      </c>
      <c r="J29" s="20" t="s">
        <v>123</v>
      </c>
      <c r="K29" s="20">
        <v>3.015E9</v>
      </c>
      <c r="L29" s="46" t="s">
        <v>902</v>
      </c>
    </row>
    <row r="30">
      <c r="A30" s="33">
        <v>29.0</v>
      </c>
      <c r="B30" s="34" t="s">
        <v>215</v>
      </c>
      <c r="C30" s="189" t="s">
        <v>216</v>
      </c>
      <c r="D30" s="20">
        <v>2620000.0</v>
      </c>
      <c r="E30" s="20">
        <v>2840.0</v>
      </c>
      <c r="F30" s="21">
        <v>0.1083969465648855</v>
      </c>
      <c r="G30" s="62">
        <v>0.2072992700729927</v>
      </c>
      <c r="H30" s="20">
        <v>191.67985617031184</v>
      </c>
      <c r="I30" s="23">
        <v>0.2465</v>
      </c>
      <c r="J30" s="20">
        <v>3550.0</v>
      </c>
      <c r="K30" s="20">
        <v>1.371009942438514E8</v>
      </c>
      <c r="L30" s="20" t="s">
        <v>123</v>
      </c>
    </row>
    <row r="31">
      <c r="A31" s="33">
        <v>30.0</v>
      </c>
      <c r="B31" s="34" t="s">
        <v>221</v>
      </c>
      <c r="C31" s="189" t="s">
        <v>222</v>
      </c>
      <c r="D31" s="20">
        <v>2620000.0</v>
      </c>
      <c r="E31" s="20">
        <v>2840.0</v>
      </c>
      <c r="F31" s="21">
        <v>0.1083969465648855</v>
      </c>
      <c r="G31" s="62">
        <v>0.2072992700729927</v>
      </c>
      <c r="H31" s="20">
        <v>191.67985617031184</v>
      </c>
      <c r="I31" s="23">
        <v>0.1761</v>
      </c>
      <c r="J31" s="20">
        <v>3550.0</v>
      </c>
      <c r="K31" s="20">
        <v>2757894.736842105</v>
      </c>
      <c r="L31" s="20" t="s">
        <v>123</v>
      </c>
    </row>
    <row r="32">
      <c r="A32" s="33">
        <v>31.0</v>
      </c>
      <c r="B32" s="34" t="s">
        <v>225</v>
      </c>
      <c r="C32" s="191"/>
      <c r="D32" s="20">
        <v>2560000.0</v>
      </c>
      <c r="E32" s="20">
        <v>7630.0</v>
      </c>
      <c r="F32" s="21">
        <v>0.298046875</v>
      </c>
      <c r="G32" s="22" t="s">
        <v>123</v>
      </c>
      <c r="H32" s="22" t="s">
        <v>123</v>
      </c>
      <c r="I32" s="23">
        <v>0.3604</v>
      </c>
      <c r="J32" s="20">
        <v>127166.66666666667</v>
      </c>
      <c r="K32" s="20" t="s">
        <v>123</v>
      </c>
      <c r="L32" s="20" t="s">
        <v>123</v>
      </c>
    </row>
    <row r="33">
      <c r="A33" s="33">
        <v>32.0</v>
      </c>
      <c r="B33" s="34" t="s">
        <v>229</v>
      </c>
      <c r="C33" s="191"/>
      <c r="D33" s="20">
        <v>9050000.0</v>
      </c>
      <c r="E33" s="20">
        <v>6700.0</v>
      </c>
      <c r="F33" s="21">
        <v>0.07403314917127073</v>
      </c>
      <c r="G33" s="41" t="s">
        <v>123</v>
      </c>
      <c r="H33" s="22" t="s">
        <v>123</v>
      </c>
      <c r="I33" s="23">
        <v>0.0746</v>
      </c>
      <c r="J33" s="20" t="s">
        <v>123</v>
      </c>
      <c r="K33" s="20">
        <v>4.525E9</v>
      </c>
      <c r="L33" s="20" t="s">
        <v>123</v>
      </c>
    </row>
    <row r="34">
      <c r="A34" s="33">
        <v>33.0</v>
      </c>
      <c r="B34" s="34" t="s">
        <v>234</v>
      </c>
      <c r="C34" s="191"/>
      <c r="D34" s="20">
        <v>384000.0</v>
      </c>
      <c r="E34" s="20">
        <v>1800.0</v>
      </c>
      <c r="F34" s="21">
        <v>0.46875</v>
      </c>
      <c r="G34" s="22" t="s">
        <v>123</v>
      </c>
      <c r="H34" s="22" t="s">
        <v>123</v>
      </c>
      <c r="I34" s="23">
        <v>9.0833</v>
      </c>
      <c r="J34" s="20">
        <v>236.84210526315792</v>
      </c>
      <c r="K34" s="20" t="s">
        <v>123</v>
      </c>
      <c r="L34" s="20" t="s">
        <v>123</v>
      </c>
    </row>
    <row r="35">
      <c r="A35" s="33">
        <v>34.0</v>
      </c>
      <c r="B35" s="34" t="s">
        <v>239</v>
      </c>
      <c r="C35" s="195" t="s">
        <v>240</v>
      </c>
      <c r="D35" s="17">
        <v>1.36E7</v>
      </c>
      <c r="E35" s="17">
        <v>85900.0</v>
      </c>
      <c r="F35" s="21">
        <v>0.6316176470588236</v>
      </c>
      <c r="G35" s="62">
        <v>0.11930555555555555</v>
      </c>
      <c r="H35" s="20">
        <v>18.90066335291997</v>
      </c>
      <c r="I35" s="23">
        <v>0.1979</v>
      </c>
      <c r="J35" s="20">
        <v>403.2863849765258</v>
      </c>
      <c r="K35" s="20">
        <v>6.827309236947792E9</v>
      </c>
      <c r="L35" s="20" t="s">
        <v>123</v>
      </c>
    </row>
    <row r="36">
      <c r="A36" s="33">
        <v>35.0</v>
      </c>
      <c r="B36" s="34" t="s">
        <v>239</v>
      </c>
      <c r="C36" s="195" t="s">
        <v>240</v>
      </c>
      <c r="D36" s="17">
        <v>1.36E7</v>
      </c>
      <c r="E36" s="17">
        <v>85900.0</v>
      </c>
      <c r="F36" s="21">
        <v>0.6316176470588236</v>
      </c>
      <c r="G36" s="62">
        <v>0.11930555555555555</v>
      </c>
      <c r="H36" s="20">
        <v>18.90066335291997</v>
      </c>
      <c r="I36" s="23">
        <v>1.3388</v>
      </c>
      <c r="J36" s="20">
        <v>403.2863849765258</v>
      </c>
      <c r="K36" s="20">
        <v>6.827309236947792E9</v>
      </c>
      <c r="L36" s="20" t="s">
        <v>123</v>
      </c>
    </row>
    <row r="37">
      <c r="A37" s="33">
        <v>36.0</v>
      </c>
      <c r="B37" s="34" t="s">
        <v>243</v>
      </c>
      <c r="C37" s="191"/>
      <c r="D37" s="20">
        <v>7150000.0</v>
      </c>
      <c r="E37" s="20">
        <v>50700.0</v>
      </c>
      <c r="F37" s="21">
        <v>0.7090909090909091</v>
      </c>
      <c r="G37" s="20">
        <v>2535.0</v>
      </c>
      <c r="H37" s="20">
        <v>381899.1097922849</v>
      </c>
      <c r="I37" s="23">
        <v>0.0256</v>
      </c>
      <c r="J37" s="20">
        <v>2304.5454545454545</v>
      </c>
      <c r="K37" s="20">
        <v>1.43E7</v>
      </c>
      <c r="L37" s="20" t="s">
        <v>123</v>
      </c>
    </row>
    <row r="38">
      <c r="A38" s="33">
        <v>37.0</v>
      </c>
      <c r="B38" s="34" t="s">
        <v>247</v>
      </c>
      <c r="C38" s="192"/>
      <c r="D38" s="20">
        <v>1.28E7</v>
      </c>
      <c r="E38" s="20">
        <v>26300.0</v>
      </c>
      <c r="F38" s="21">
        <v>0.20546875</v>
      </c>
      <c r="G38" s="62">
        <v>0.38619676945668135</v>
      </c>
      <c r="H38" s="20">
        <v>187.90518825388634</v>
      </c>
      <c r="I38" s="23">
        <v>0.3422</v>
      </c>
      <c r="J38" s="20">
        <v>2922.222222222222</v>
      </c>
      <c r="K38" s="20">
        <v>1.773344416735938E9</v>
      </c>
      <c r="L38" s="20" t="s">
        <v>123</v>
      </c>
    </row>
    <row r="39">
      <c r="A39" s="33">
        <v>38.0</v>
      </c>
      <c r="B39" s="34" t="s">
        <v>250</v>
      </c>
      <c r="C39" s="189" t="s">
        <v>251</v>
      </c>
      <c r="D39" s="20">
        <v>1060000.0</v>
      </c>
      <c r="E39" s="20">
        <v>14000.0</v>
      </c>
      <c r="F39" s="62">
        <v>1.3207547169811322</v>
      </c>
      <c r="G39" s="20">
        <v>0.11023622047244094</v>
      </c>
      <c r="H39" s="20">
        <v>8.318678205649364</v>
      </c>
      <c r="I39" s="23">
        <v>0.0929</v>
      </c>
      <c r="J39" s="20">
        <v>23333.333333333336</v>
      </c>
      <c r="K39" s="20">
        <v>9217391.304347826</v>
      </c>
      <c r="L39" s="46" t="s">
        <v>903</v>
      </c>
    </row>
    <row r="40">
      <c r="A40" s="33">
        <v>39.0</v>
      </c>
      <c r="B40" s="34" t="s">
        <v>256</v>
      </c>
      <c r="C40" s="189" t="s">
        <v>257</v>
      </c>
      <c r="D40" s="20">
        <v>1060000.0</v>
      </c>
      <c r="E40" s="20">
        <v>14000.0</v>
      </c>
      <c r="F40" s="62">
        <v>1.3207547169811322</v>
      </c>
      <c r="G40" s="20">
        <v>0.11023622047244094</v>
      </c>
      <c r="H40" s="20">
        <v>8.318678205649364</v>
      </c>
      <c r="I40" s="23">
        <v>0.0929</v>
      </c>
      <c r="J40" s="20">
        <v>23333.333333333336</v>
      </c>
      <c r="K40" s="20">
        <v>2120000.0</v>
      </c>
      <c r="L40" s="46" t="s">
        <v>903</v>
      </c>
    </row>
    <row r="41">
      <c r="A41" s="33">
        <v>40.0</v>
      </c>
      <c r="B41" s="34" t="s">
        <v>259</v>
      </c>
      <c r="C41" s="196"/>
      <c r="D41" s="20">
        <v>1.45E7</v>
      </c>
      <c r="E41" s="20">
        <v>287000.0</v>
      </c>
      <c r="F41" s="62">
        <v>1.9793103448275864</v>
      </c>
      <c r="G41" s="20">
        <v>2125.925925925926</v>
      </c>
      <c r="H41" s="20">
        <v>107770.27027027028</v>
      </c>
      <c r="I41" s="23">
        <v>0.0017</v>
      </c>
      <c r="J41" s="20">
        <v>7.435233160621761E8</v>
      </c>
      <c r="K41" s="20">
        <v>4.074174372523118E7</v>
      </c>
      <c r="L41" s="20" t="s">
        <v>123</v>
      </c>
    </row>
    <row r="42">
      <c r="A42" s="33">
        <v>41.0</v>
      </c>
      <c r="B42" s="34" t="s">
        <v>264</v>
      </c>
      <c r="C42" s="193"/>
      <c r="D42" s="20">
        <v>9270000.0</v>
      </c>
      <c r="E42" s="20">
        <v>14500.0</v>
      </c>
      <c r="F42" s="21">
        <v>0.15641855447680691</v>
      </c>
      <c r="G42" s="80" t="s">
        <v>123</v>
      </c>
      <c r="H42" s="20">
        <v>13.242857142857142</v>
      </c>
      <c r="I42" s="23">
        <v>0.0241</v>
      </c>
      <c r="J42" s="20" t="s">
        <v>123</v>
      </c>
      <c r="K42" s="20">
        <v>4.635E7</v>
      </c>
      <c r="L42" s="20" t="s">
        <v>123</v>
      </c>
    </row>
    <row r="43">
      <c r="A43" s="33">
        <v>42.0</v>
      </c>
      <c r="B43" s="34" t="s">
        <v>267</v>
      </c>
      <c r="C43" s="193"/>
      <c r="D43" s="20">
        <v>5830000.0</v>
      </c>
      <c r="E43" s="20">
        <v>8860.0</v>
      </c>
      <c r="F43" s="21">
        <v>0.15197255574614066</v>
      </c>
      <c r="G43" s="22" t="s">
        <v>123</v>
      </c>
      <c r="H43" s="22" t="s">
        <v>123</v>
      </c>
      <c r="I43" s="23">
        <v>0.7901</v>
      </c>
      <c r="J43" s="20" t="s">
        <v>123</v>
      </c>
      <c r="K43" s="20">
        <v>5.83E10</v>
      </c>
      <c r="L43" s="20" t="s">
        <v>123</v>
      </c>
    </row>
    <row r="44">
      <c r="A44" s="33">
        <v>43.0</v>
      </c>
      <c r="B44" s="34" t="s">
        <v>269</v>
      </c>
      <c r="C44" s="193"/>
      <c r="D44" s="20">
        <v>3010000.0</v>
      </c>
      <c r="E44" s="20">
        <v>27400.0</v>
      </c>
      <c r="F44" s="21">
        <v>0.9102990033222591</v>
      </c>
      <c r="G44" s="17" t="s">
        <v>123</v>
      </c>
      <c r="H44" s="20">
        <v>14.165439152144346</v>
      </c>
      <c r="I44" s="23">
        <v>0.2854</v>
      </c>
      <c r="J44" s="20">
        <v>40.0</v>
      </c>
      <c r="K44" s="20">
        <v>3.7625E9</v>
      </c>
      <c r="L44" s="20" t="s">
        <v>123</v>
      </c>
    </row>
    <row r="45">
      <c r="A45" s="33">
        <v>44.0</v>
      </c>
      <c r="B45" s="34" t="s">
        <v>271</v>
      </c>
      <c r="C45" s="197" t="s">
        <v>272</v>
      </c>
      <c r="D45" s="20">
        <v>2050000.0</v>
      </c>
      <c r="E45" s="20">
        <v>895.0</v>
      </c>
      <c r="F45" s="21">
        <v>0.04365853658536585</v>
      </c>
      <c r="G45" s="20">
        <v>7.64957264957265</v>
      </c>
      <c r="H45" s="20">
        <v>17551.3698630137</v>
      </c>
      <c r="I45" s="23">
        <v>3.9106</v>
      </c>
      <c r="J45" s="20">
        <v>1491666.6666666667</v>
      </c>
      <c r="K45" s="20">
        <v>1.3666666666666668E7</v>
      </c>
      <c r="L45" s="20" t="s">
        <v>123</v>
      </c>
    </row>
    <row r="46">
      <c r="A46" s="33">
        <v>45.0</v>
      </c>
      <c r="B46" s="34" t="s">
        <v>275</v>
      </c>
      <c r="C46" s="189" t="s">
        <v>276</v>
      </c>
      <c r="D46" s="20">
        <v>2050000.0</v>
      </c>
      <c r="E46" s="20">
        <v>895.0</v>
      </c>
      <c r="F46" s="21">
        <v>0.04365853658536585</v>
      </c>
      <c r="G46" s="20">
        <v>7.64957264957265</v>
      </c>
      <c r="H46" s="20">
        <v>17551.3698630137</v>
      </c>
      <c r="I46" s="23">
        <v>3.9106</v>
      </c>
      <c r="J46" s="20">
        <v>1491666.6666666667</v>
      </c>
      <c r="K46" s="20">
        <v>3416666.666666667</v>
      </c>
      <c r="L46" s="20" t="s">
        <v>123</v>
      </c>
    </row>
    <row r="47">
      <c r="A47" s="33">
        <v>46.0</v>
      </c>
      <c r="B47" s="34" t="s">
        <v>275</v>
      </c>
      <c r="C47" s="189" t="s">
        <v>277</v>
      </c>
      <c r="D47" s="20">
        <v>312000.0</v>
      </c>
      <c r="E47" s="20">
        <v>410.0</v>
      </c>
      <c r="F47" s="21">
        <v>0.13141025641025642</v>
      </c>
      <c r="G47" s="20">
        <v>3.5042735042735043</v>
      </c>
      <c r="H47" s="20">
        <v>2671.232876712329</v>
      </c>
      <c r="I47" s="23">
        <v>8.5366</v>
      </c>
      <c r="J47" s="20">
        <v>683333.3333333334</v>
      </c>
      <c r="K47" s="20">
        <v>312000.0</v>
      </c>
      <c r="L47" s="20" t="s">
        <v>123</v>
      </c>
    </row>
    <row r="48">
      <c r="A48" s="33">
        <v>47.0</v>
      </c>
      <c r="B48" s="64" t="s">
        <v>280</v>
      </c>
      <c r="C48" s="189" t="s">
        <v>281</v>
      </c>
      <c r="D48" s="20">
        <v>3.54E7</v>
      </c>
      <c r="E48" s="20">
        <v>598000.0</v>
      </c>
      <c r="F48" s="62">
        <v>1.6892655367231637</v>
      </c>
      <c r="G48" s="80" t="s">
        <v>123</v>
      </c>
      <c r="H48" s="20">
        <v>22.125</v>
      </c>
      <c r="I48" s="23">
        <v>0.0018</v>
      </c>
      <c r="J48" s="20" t="s">
        <v>123</v>
      </c>
      <c r="K48" s="20">
        <v>7.08E8</v>
      </c>
      <c r="L48" s="20" t="s">
        <v>123</v>
      </c>
    </row>
    <row r="49">
      <c r="A49" s="33">
        <v>48.0</v>
      </c>
      <c r="B49" s="34" t="s">
        <v>283</v>
      </c>
      <c r="C49" s="194" t="s">
        <v>284</v>
      </c>
      <c r="D49" s="20">
        <v>2.03E7</v>
      </c>
      <c r="E49" s="20">
        <v>50000.0</v>
      </c>
      <c r="F49" s="21">
        <v>0.24630541871921183</v>
      </c>
      <c r="G49" s="80" t="s">
        <v>123</v>
      </c>
      <c r="H49" s="20">
        <v>773.3333333333334</v>
      </c>
      <c r="I49" s="23">
        <v>0.07</v>
      </c>
      <c r="J49" s="20">
        <v>2.380952380952381E9</v>
      </c>
      <c r="K49" s="20">
        <v>9.022222222222222E7</v>
      </c>
      <c r="L49" s="20" t="s">
        <v>123</v>
      </c>
    </row>
    <row r="50">
      <c r="A50" s="33">
        <v>49.0</v>
      </c>
      <c r="B50" s="34" t="s">
        <v>288</v>
      </c>
      <c r="C50" s="194" t="s">
        <v>199</v>
      </c>
      <c r="D50" s="20">
        <v>1.36E7</v>
      </c>
      <c r="E50" s="20">
        <v>34200.0</v>
      </c>
      <c r="F50" s="21">
        <v>0.2514705882352941</v>
      </c>
      <c r="G50" s="20">
        <v>2.5714285714285716</v>
      </c>
      <c r="H50" s="20">
        <v>1023.4337070149355</v>
      </c>
      <c r="I50" s="23">
        <v>0.0292</v>
      </c>
      <c r="J50" s="20">
        <v>3420000.0</v>
      </c>
      <c r="K50" s="20">
        <v>1.36E9</v>
      </c>
      <c r="L50" s="20" t="s">
        <v>123</v>
      </c>
    </row>
    <row r="51">
      <c r="A51" s="33">
        <v>50.0</v>
      </c>
      <c r="B51" s="34" t="s">
        <v>293</v>
      </c>
      <c r="C51" s="194" t="s">
        <v>203</v>
      </c>
      <c r="D51" s="20">
        <v>1.36E7</v>
      </c>
      <c r="E51" s="20">
        <v>34200.0</v>
      </c>
      <c r="F51" s="21">
        <v>0.2514705882352941</v>
      </c>
      <c r="G51" s="20">
        <v>2.5714285714285716</v>
      </c>
      <c r="H51" s="20">
        <v>1023.4337070149355</v>
      </c>
      <c r="I51" s="23">
        <v>0.0292</v>
      </c>
      <c r="J51" s="20">
        <v>3420000.0</v>
      </c>
      <c r="K51" s="20">
        <v>1.36E7</v>
      </c>
      <c r="L51" s="20" t="s">
        <v>123</v>
      </c>
    </row>
    <row r="52">
      <c r="A52" s="33">
        <v>51.0</v>
      </c>
      <c r="B52" s="34" t="s">
        <v>294</v>
      </c>
      <c r="C52" s="191"/>
      <c r="D52" s="20">
        <v>3500000.0</v>
      </c>
      <c r="E52" s="20">
        <v>7330.0</v>
      </c>
      <c r="F52" s="21">
        <v>0.20942857142857144</v>
      </c>
      <c r="G52" s="20">
        <v>34093.023255813954</v>
      </c>
      <c r="H52" s="20">
        <v>16.27906976744186</v>
      </c>
      <c r="I52" s="23">
        <v>0.1255</v>
      </c>
      <c r="J52" s="20" t="s">
        <v>123</v>
      </c>
      <c r="K52" s="20" t="s">
        <v>123</v>
      </c>
      <c r="L52" s="20" t="s">
        <v>123</v>
      </c>
    </row>
    <row r="53">
      <c r="A53" s="33">
        <v>52.0</v>
      </c>
      <c r="B53" s="34" t="s">
        <v>298</v>
      </c>
      <c r="C53" s="190"/>
      <c r="D53" s="20">
        <v>1.74E7</v>
      </c>
      <c r="E53" s="20">
        <v>25100.0</v>
      </c>
      <c r="F53" s="21">
        <v>0.1442528735632184</v>
      </c>
      <c r="G53" s="20">
        <v>0.20916666666666667</v>
      </c>
      <c r="H53" s="20">
        <v>144.661251569242</v>
      </c>
      <c r="I53" s="23" t="s">
        <v>123</v>
      </c>
      <c r="J53" s="20">
        <v>162.98701298701297</v>
      </c>
      <c r="K53" s="20">
        <v>2.9E9</v>
      </c>
      <c r="L53" s="20" t="s">
        <v>123</v>
      </c>
    </row>
    <row r="54">
      <c r="A54" s="33">
        <v>53.0</v>
      </c>
      <c r="B54" s="34" t="s">
        <v>300</v>
      </c>
      <c r="C54" s="192"/>
      <c r="D54" s="20">
        <v>5670000.0</v>
      </c>
      <c r="E54" s="20">
        <v>34300.0</v>
      </c>
      <c r="F54" s="21">
        <v>0.6049382716049383</v>
      </c>
      <c r="G54" s="17" t="s">
        <v>123</v>
      </c>
      <c r="H54" s="20">
        <v>7325.581395348837</v>
      </c>
      <c r="I54" s="23">
        <v>0.0816</v>
      </c>
      <c r="J54" s="20" t="s">
        <v>123</v>
      </c>
      <c r="K54" s="20">
        <v>5.90625E7</v>
      </c>
      <c r="L54" s="20" t="s">
        <v>123</v>
      </c>
    </row>
    <row r="55">
      <c r="A55" s="33">
        <v>54.0</v>
      </c>
      <c r="B55" s="34" t="s">
        <v>303</v>
      </c>
      <c r="C55" s="195" t="s">
        <v>304</v>
      </c>
      <c r="D55" s="20">
        <v>2290000.0</v>
      </c>
      <c r="E55" s="20">
        <v>5210.0</v>
      </c>
      <c r="F55" s="21">
        <v>0.22751091703056767</v>
      </c>
      <c r="G55" s="41" t="s">
        <v>123</v>
      </c>
      <c r="H55" s="22" t="s">
        <v>123</v>
      </c>
      <c r="I55" s="23">
        <v>0.7678</v>
      </c>
      <c r="J55" s="20">
        <v>10420.0</v>
      </c>
      <c r="K55" s="20">
        <v>1.145E7</v>
      </c>
      <c r="L55" s="20" t="s">
        <v>123</v>
      </c>
    </row>
    <row r="56">
      <c r="A56" s="33">
        <v>55.0</v>
      </c>
      <c r="B56" s="34" t="s">
        <v>307</v>
      </c>
      <c r="C56" s="191"/>
      <c r="D56" s="20">
        <v>1640000.0</v>
      </c>
      <c r="E56" s="20">
        <v>1370.0</v>
      </c>
      <c r="F56" s="21">
        <v>0.08353658536585366</v>
      </c>
      <c r="G56" s="21">
        <v>0.13564356435643565</v>
      </c>
      <c r="H56" s="20">
        <v>162.4603625012328</v>
      </c>
      <c r="I56" s="23">
        <v>2.2409</v>
      </c>
      <c r="J56" s="20">
        <v>19.295774647887324</v>
      </c>
      <c r="K56" s="20">
        <v>8.63157894736842E9</v>
      </c>
      <c r="L56" s="20" t="s">
        <v>123</v>
      </c>
    </row>
    <row r="57">
      <c r="A57" s="33">
        <v>56.0</v>
      </c>
      <c r="B57" s="34" t="s">
        <v>311</v>
      </c>
      <c r="C57" s="190"/>
      <c r="D57" s="20">
        <v>653000.0</v>
      </c>
      <c r="E57" s="20">
        <v>4510.0</v>
      </c>
      <c r="F57" s="21">
        <v>0.6906584992343032</v>
      </c>
      <c r="G57" s="20">
        <v>0.06854103343465046</v>
      </c>
      <c r="H57" s="20">
        <v>9.924615478144569</v>
      </c>
      <c r="I57" s="23">
        <v>0.3326</v>
      </c>
      <c r="J57" s="20">
        <v>23.612565445026178</v>
      </c>
      <c r="K57" s="20">
        <v>6.53E7</v>
      </c>
      <c r="L57" s="20" t="s">
        <v>123</v>
      </c>
    </row>
    <row r="58">
      <c r="A58" s="33">
        <v>57.0</v>
      </c>
      <c r="B58" s="34" t="s">
        <v>314</v>
      </c>
      <c r="C58" s="189" t="s">
        <v>315</v>
      </c>
      <c r="D58" s="20">
        <v>3600000.0</v>
      </c>
      <c r="E58" s="20">
        <v>41500.0</v>
      </c>
      <c r="F58" s="62">
        <v>1.1527777777777777</v>
      </c>
      <c r="G58" s="20">
        <v>18.043478260869566</v>
      </c>
      <c r="H58" s="20">
        <v>1574.9917226762825</v>
      </c>
      <c r="I58" s="23">
        <v>0.0313</v>
      </c>
      <c r="J58" s="20">
        <v>8300000.0</v>
      </c>
      <c r="K58" s="20">
        <v>6.0E7</v>
      </c>
      <c r="L58" s="20" t="s">
        <v>123</v>
      </c>
    </row>
    <row r="59">
      <c r="A59" s="33">
        <v>58.0</v>
      </c>
      <c r="B59" s="34" t="s">
        <v>314</v>
      </c>
      <c r="C59" s="189" t="s">
        <v>203</v>
      </c>
      <c r="D59" s="20">
        <v>3600000.0</v>
      </c>
      <c r="E59" s="20">
        <v>41500.0</v>
      </c>
      <c r="F59" s="62">
        <v>1.1527777777777777</v>
      </c>
      <c r="G59" s="20">
        <v>18.043478260869566</v>
      </c>
      <c r="H59" s="20">
        <v>1574.9917226762825</v>
      </c>
      <c r="I59" s="23">
        <v>0.0325</v>
      </c>
      <c r="J59" s="20">
        <v>8300000.0</v>
      </c>
      <c r="K59" s="20">
        <v>3600000.0</v>
      </c>
      <c r="L59" s="20" t="s">
        <v>123</v>
      </c>
    </row>
    <row r="60">
      <c r="A60" s="33">
        <v>59.0</v>
      </c>
      <c r="B60" s="34" t="s">
        <v>319</v>
      </c>
      <c r="C60" s="191"/>
      <c r="D60" s="20">
        <v>2370000.0</v>
      </c>
      <c r="E60" s="20">
        <v>753.0</v>
      </c>
      <c r="F60" s="21">
        <v>0.03177215189873418</v>
      </c>
      <c r="G60" s="17" t="s">
        <v>123</v>
      </c>
      <c r="H60" s="21">
        <v>0.0474</v>
      </c>
      <c r="I60" s="23">
        <v>6.6401</v>
      </c>
      <c r="J60" s="20" t="s">
        <v>123</v>
      </c>
      <c r="K60" s="20">
        <v>7900000.0</v>
      </c>
      <c r="L60" s="20" t="s">
        <v>123</v>
      </c>
    </row>
    <row r="61">
      <c r="A61" s="33">
        <v>60.0</v>
      </c>
      <c r="B61" s="34" t="s">
        <v>322</v>
      </c>
      <c r="C61" s="194" t="s">
        <v>203</v>
      </c>
      <c r="D61" s="20">
        <v>1.03E7</v>
      </c>
      <c r="E61" s="20">
        <v>363.0</v>
      </c>
      <c r="F61" s="78">
        <v>0.003524271844660194</v>
      </c>
      <c r="G61" s="21">
        <v>0.0033</v>
      </c>
      <c r="H61" s="20">
        <v>94.00443273704316</v>
      </c>
      <c r="I61" s="23" t="s">
        <v>123</v>
      </c>
      <c r="J61" s="20">
        <v>9.307692307692308</v>
      </c>
      <c r="K61" s="20">
        <v>3.121212121212121E7</v>
      </c>
      <c r="L61" s="20" t="s">
        <v>123</v>
      </c>
    </row>
    <row r="62">
      <c r="A62" s="33">
        <v>61.0</v>
      </c>
      <c r="B62" s="34" t="s">
        <v>322</v>
      </c>
      <c r="C62" s="194" t="s">
        <v>216</v>
      </c>
      <c r="D62" s="20">
        <v>1.03E7</v>
      </c>
      <c r="E62" s="20">
        <v>363.0</v>
      </c>
      <c r="F62" s="78">
        <v>0.003524271844660194</v>
      </c>
      <c r="G62" s="21">
        <v>0.0033</v>
      </c>
      <c r="H62" s="20">
        <v>94.00443273704316</v>
      </c>
      <c r="I62" s="23" t="s">
        <v>123</v>
      </c>
      <c r="J62" s="20">
        <v>9.307692307692308</v>
      </c>
      <c r="K62" s="20" t="s">
        <v>123</v>
      </c>
      <c r="L62" s="20" t="s">
        <v>123</v>
      </c>
    </row>
    <row r="63">
      <c r="A63" s="33">
        <v>62.0</v>
      </c>
      <c r="B63" s="34" t="s">
        <v>324</v>
      </c>
      <c r="C63" s="190"/>
      <c r="D63" s="20">
        <v>1.35E7</v>
      </c>
      <c r="E63" s="20">
        <v>84300.0</v>
      </c>
      <c r="F63" s="21">
        <v>0.6244444444444445</v>
      </c>
      <c r="G63" s="21">
        <v>0.0696694214876033</v>
      </c>
      <c r="H63" s="20">
        <v>11.128909676654567</v>
      </c>
      <c r="I63" s="23">
        <v>0.0267</v>
      </c>
      <c r="J63" s="20">
        <v>9366.666666666666</v>
      </c>
      <c r="K63" s="20" t="s">
        <v>123</v>
      </c>
      <c r="L63" s="20" t="s">
        <v>123</v>
      </c>
    </row>
    <row r="64">
      <c r="A64" s="33">
        <v>63.0</v>
      </c>
      <c r="B64" s="34" t="s">
        <v>326</v>
      </c>
      <c r="C64" s="194" t="s">
        <v>203</v>
      </c>
      <c r="D64" s="20">
        <v>1.35E7</v>
      </c>
      <c r="E64" s="20">
        <v>84300.0</v>
      </c>
      <c r="F64" s="21">
        <v>0.6244444444444445</v>
      </c>
      <c r="G64" s="21">
        <v>0.0696694214876033</v>
      </c>
      <c r="H64" s="20">
        <v>11.128909676654567</v>
      </c>
      <c r="I64" s="23">
        <v>0.0267</v>
      </c>
      <c r="J64" s="20">
        <v>9366.666666666666</v>
      </c>
      <c r="K64" s="20">
        <v>2.25E7</v>
      </c>
      <c r="L64" s="20" t="s">
        <v>123</v>
      </c>
    </row>
    <row r="65">
      <c r="A65" s="33">
        <v>64.0</v>
      </c>
      <c r="B65" s="34" t="s">
        <v>327</v>
      </c>
      <c r="C65" s="194" t="s">
        <v>199</v>
      </c>
      <c r="D65" s="20">
        <v>8870000.0</v>
      </c>
      <c r="E65" s="20">
        <v>7030.0</v>
      </c>
      <c r="F65" s="21">
        <v>0.07925591882750845</v>
      </c>
      <c r="G65" s="21">
        <v>0.054921875</v>
      </c>
      <c r="H65" s="20">
        <v>69.20246542139164</v>
      </c>
      <c r="I65" s="23">
        <v>0.1707</v>
      </c>
      <c r="J65" s="20">
        <v>585.8333333333334</v>
      </c>
      <c r="K65" s="20">
        <v>8.577507010927377E8</v>
      </c>
      <c r="L65" s="20" t="s">
        <v>123</v>
      </c>
    </row>
    <row r="66">
      <c r="A66" s="33">
        <v>65.0</v>
      </c>
      <c r="B66" s="34" t="s">
        <v>327</v>
      </c>
      <c r="C66" s="194" t="s">
        <v>203</v>
      </c>
      <c r="D66" s="20">
        <v>8870000.0</v>
      </c>
      <c r="E66" s="20">
        <v>7030.0</v>
      </c>
      <c r="F66" s="21">
        <v>0.07925591882750845</v>
      </c>
      <c r="G66" s="21">
        <v>0.054921875</v>
      </c>
      <c r="H66" s="20">
        <v>69.20246542139164</v>
      </c>
      <c r="I66" s="23">
        <v>0.1707</v>
      </c>
      <c r="J66" s="20">
        <v>585.8333333333334</v>
      </c>
      <c r="K66" s="20">
        <v>4.435E7</v>
      </c>
      <c r="L66" s="20" t="s">
        <v>123</v>
      </c>
    </row>
    <row r="67">
      <c r="A67" s="33">
        <v>66.0</v>
      </c>
      <c r="B67" s="34" t="s">
        <v>331</v>
      </c>
      <c r="C67" s="191"/>
      <c r="D67" s="20">
        <v>326000.0</v>
      </c>
      <c r="E67" s="20">
        <v>6380.0</v>
      </c>
      <c r="F67" s="62">
        <v>1.9570552147239264</v>
      </c>
      <c r="G67" s="17" t="s">
        <v>123</v>
      </c>
      <c r="H67" s="20">
        <v>11241.379310344828</v>
      </c>
      <c r="I67" s="23">
        <v>0.1059</v>
      </c>
      <c r="J67" s="20">
        <v>6.076190476190476E8</v>
      </c>
      <c r="K67" s="20">
        <v>326000.0</v>
      </c>
      <c r="L67" s="20" t="s">
        <v>123</v>
      </c>
    </row>
    <row r="68">
      <c r="A68" s="33">
        <v>67.0</v>
      </c>
      <c r="B68" s="34" t="s">
        <v>334</v>
      </c>
      <c r="C68" s="190"/>
      <c r="D68" s="20">
        <v>2590000.0</v>
      </c>
      <c r="E68" s="20">
        <v>22900.0</v>
      </c>
      <c r="F68" s="21">
        <v>0.8841698841698841</v>
      </c>
      <c r="G68" s="41" t="s">
        <v>123</v>
      </c>
      <c r="H68" s="22" t="s">
        <v>123</v>
      </c>
      <c r="I68" s="23">
        <v>0.0218</v>
      </c>
      <c r="J68" s="20" t="s">
        <v>123</v>
      </c>
      <c r="K68" s="20">
        <v>5.3737058823529415E7</v>
      </c>
      <c r="L68" s="20" t="s">
        <v>123</v>
      </c>
    </row>
    <row r="69">
      <c r="A69" s="33">
        <v>68.0</v>
      </c>
      <c r="B69" s="34" t="s">
        <v>335</v>
      </c>
      <c r="C69" s="191"/>
      <c r="D69" s="20">
        <v>4500000.0</v>
      </c>
      <c r="E69" s="20">
        <v>3240.0</v>
      </c>
      <c r="F69" s="21">
        <v>0.07200000000000001</v>
      </c>
      <c r="G69" s="21">
        <v>0.04438356164383562</v>
      </c>
      <c r="H69" s="20">
        <v>61.639073598024424</v>
      </c>
      <c r="I69" s="23">
        <v>2.7778</v>
      </c>
      <c r="J69" s="20">
        <v>270.0</v>
      </c>
      <c r="K69" s="20">
        <v>7.5E8</v>
      </c>
      <c r="L69" s="20" t="s">
        <v>123</v>
      </c>
    </row>
    <row r="70">
      <c r="A70" s="33">
        <v>69.0</v>
      </c>
      <c r="B70" s="34" t="s">
        <v>341</v>
      </c>
      <c r="C70" s="198"/>
      <c r="D70" s="20">
        <v>7450000.0</v>
      </c>
      <c r="E70" s="20">
        <v>5090.0</v>
      </c>
      <c r="F70" s="21">
        <v>0.0683221476510067</v>
      </c>
      <c r="G70" s="21">
        <v>0.8775862068965518</v>
      </c>
      <c r="H70" s="20">
        <v>1284.6176041952692</v>
      </c>
      <c r="I70" s="23">
        <v>0.8448</v>
      </c>
      <c r="J70" s="20">
        <v>50900.0</v>
      </c>
      <c r="K70" s="20">
        <v>1.3522589076652205E8</v>
      </c>
      <c r="L70" s="20" t="s">
        <v>123</v>
      </c>
    </row>
    <row r="71">
      <c r="A71" s="33">
        <v>70.0</v>
      </c>
      <c r="B71" s="64" t="s">
        <v>345</v>
      </c>
      <c r="C71" s="191"/>
      <c r="D71" s="20">
        <v>1.04E7</v>
      </c>
      <c r="E71" s="20">
        <v>502000.0</v>
      </c>
      <c r="F71" s="62">
        <v>4.8269230769230775</v>
      </c>
      <c r="G71" s="22" t="s">
        <v>123</v>
      </c>
      <c r="H71" s="22" t="s">
        <v>123</v>
      </c>
      <c r="I71" s="23">
        <v>0.0084</v>
      </c>
      <c r="J71" s="20" t="s">
        <v>123</v>
      </c>
      <c r="K71" s="20">
        <v>3.4666666666666665E12</v>
      </c>
      <c r="L71" s="20" t="s">
        <v>123</v>
      </c>
    </row>
    <row r="72">
      <c r="A72" s="33">
        <v>71.0</v>
      </c>
      <c r="B72" s="64" t="s">
        <v>347</v>
      </c>
      <c r="C72" s="191"/>
      <c r="D72" s="20">
        <v>1.02E7</v>
      </c>
      <c r="E72" s="20">
        <v>32300.0</v>
      </c>
      <c r="F72" s="62">
        <v>0.31666666666666665</v>
      </c>
      <c r="G72" s="21">
        <v>27.142857142857142</v>
      </c>
      <c r="H72" s="20">
        <v>8585.858585858587</v>
      </c>
      <c r="I72" s="23">
        <v>0.0557</v>
      </c>
      <c r="J72" s="20">
        <v>438.4620066834098</v>
      </c>
      <c r="K72" s="20" t="s">
        <v>123</v>
      </c>
      <c r="L72" s="20" t="s">
        <v>123</v>
      </c>
    </row>
    <row r="73">
      <c r="A73" s="33">
        <v>72.0</v>
      </c>
      <c r="B73" s="64" t="s">
        <v>353</v>
      </c>
      <c r="C73" s="191"/>
      <c r="D73" s="20">
        <v>5540000.0</v>
      </c>
      <c r="E73" s="20">
        <v>23300.0</v>
      </c>
      <c r="F73" s="62">
        <v>0.42057761732851984</v>
      </c>
      <c r="G73" s="21">
        <v>6.913946587537092</v>
      </c>
      <c r="H73" s="20">
        <v>1643.9169139465876</v>
      </c>
      <c r="I73" s="23">
        <v>0.0429</v>
      </c>
      <c r="J73" s="20">
        <v>122.13926193885993</v>
      </c>
      <c r="K73" s="20" t="s">
        <v>123</v>
      </c>
      <c r="L73" s="20" t="s">
        <v>123</v>
      </c>
    </row>
    <row r="74">
      <c r="A74" s="33">
        <v>73.0</v>
      </c>
      <c r="B74" s="34" t="s">
        <v>198</v>
      </c>
      <c r="C74" s="189" t="s">
        <v>216</v>
      </c>
      <c r="D74" s="20">
        <v>5.84E7</v>
      </c>
      <c r="E74" s="20">
        <v>7300000.0</v>
      </c>
      <c r="F74" s="62">
        <v>12.5</v>
      </c>
      <c r="G74" s="62">
        <v>7.087378640776699</v>
      </c>
      <c r="H74" s="20">
        <v>56.49329962371928</v>
      </c>
      <c r="I74" s="23">
        <v>8.0E-4</v>
      </c>
      <c r="J74" s="20">
        <v>3842105.263157895</v>
      </c>
      <c r="K74" s="20">
        <v>1.0984897646711397E8</v>
      </c>
      <c r="L74" s="20" t="s">
        <v>123</v>
      </c>
    </row>
    <row r="75">
      <c r="A75" s="33">
        <v>74.0</v>
      </c>
      <c r="B75" s="34" t="s">
        <v>221</v>
      </c>
      <c r="C75" s="189" t="s">
        <v>358</v>
      </c>
      <c r="D75" s="20">
        <v>2620000.0</v>
      </c>
      <c r="E75" s="20">
        <v>2840.0</v>
      </c>
      <c r="F75" s="21">
        <v>0.1083969465648855</v>
      </c>
      <c r="G75" s="62">
        <v>0.2072992700729927</v>
      </c>
      <c r="H75" s="20">
        <v>191.67985617031184</v>
      </c>
      <c r="I75" s="23">
        <v>0.1761</v>
      </c>
      <c r="J75" s="20">
        <v>3550.0</v>
      </c>
      <c r="K75" s="20">
        <v>2.2004048072966095E7</v>
      </c>
      <c r="L75" s="20" t="s">
        <v>123</v>
      </c>
    </row>
    <row r="76">
      <c r="A76" s="33">
        <v>75.0</v>
      </c>
      <c r="B76" s="34" t="s">
        <v>250</v>
      </c>
      <c r="C76" s="189" t="s">
        <v>359</v>
      </c>
      <c r="D76" s="20">
        <v>1060000.0</v>
      </c>
      <c r="E76" s="20">
        <v>14000.0</v>
      </c>
      <c r="F76" s="62">
        <v>1.3207547169811322</v>
      </c>
      <c r="G76" s="20">
        <v>0.11023622047244094</v>
      </c>
      <c r="H76" s="20">
        <v>8.318678205649364</v>
      </c>
      <c r="I76" s="23">
        <v>0.0929</v>
      </c>
      <c r="J76" s="20">
        <v>23333.333333333336</v>
      </c>
      <c r="K76" s="20">
        <v>2819358.888427862</v>
      </c>
      <c r="L76" s="46" t="s">
        <v>903</v>
      </c>
    </row>
    <row r="77">
      <c r="A77" s="33">
        <v>76.0</v>
      </c>
      <c r="B77" s="34" t="s">
        <v>360</v>
      </c>
      <c r="C77" s="189" t="s">
        <v>216</v>
      </c>
      <c r="D77" s="20">
        <v>3600000.0</v>
      </c>
      <c r="E77" s="20">
        <v>41500.0</v>
      </c>
      <c r="F77" s="62">
        <v>1.1527777777777777</v>
      </c>
      <c r="G77" s="20">
        <v>18.043478260869566</v>
      </c>
      <c r="H77" s="20">
        <v>1574.9917226762825</v>
      </c>
      <c r="I77" s="23">
        <v>0.0325</v>
      </c>
      <c r="J77" s="20">
        <v>8300000.0</v>
      </c>
      <c r="K77" s="20">
        <v>7460057.608222641</v>
      </c>
      <c r="L77" s="20" t="s">
        <v>123</v>
      </c>
    </row>
    <row r="78">
      <c r="A78" s="33">
        <v>77.0</v>
      </c>
      <c r="B78" s="34" t="s">
        <v>126</v>
      </c>
      <c r="C78" s="189" t="s">
        <v>361</v>
      </c>
      <c r="D78" s="20">
        <v>1.07E7</v>
      </c>
      <c r="E78" s="20">
        <v>25600.0</v>
      </c>
      <c r="F78" s="21">
        <v>0.23925233644859814</v>
      </c>
      <c r="G78" s="22" t="s">
        <v>123</v>
      </c>
      <c r="H78" s="22" t="s">
        <v>123</v>
      </c>
      <c r="I78" s="23">
        <v>0.0</v>
      </c>
      <c r="J78" s="20" t="s">
        <v>123</v>
      </c>
      <c r="K78" s="20">
        <v>1.07E9</v>
      </c>
      <c r="L78" s="20" t="s">
        <v>123</v>
      </c>
    </row>
    <row r="79">
      <c r="A79" s="1">
        <v>78.0</v>
      </c>
      <c r="B79" s="34" t="s">
        <v>362</v>
      </c>
      <c r="C79" s="195" t="s">
        <v>199</v>
      </c>
      <c r="D79" s="20">
        <v>2290000.0</v>
      </c>
      <c r="E79" s="20">
        <v>5210.0</v>
      </c>
      <c r="F79" s="21">
        <v>0.22751091703056767</v>
      </c>
      <c r="G79" s="22" t="s">
        <v>123</v>
      </c>
      <c r="H79" s="22" t="s">
        <v>123</v>
      </c>
      <c r="I79" s="23">
        <v>0.7678</v>
      </c>
      <c r="J79" s="20">
        <v>10420.0</v>
      </c>
      <c r="K79" s="20">
        <v>2.29E8</v>
      </c>
      <c r="L79" s="20" t="s">
        <v>123</v>
      </c>
    </row>
    <row r="80">
      <c r="A80" s="1"/>
      <c r="B80" s="34"/>
      <c r="C80" s="195"/>
      <c r="D80" s="20"/>
      <c r="E80" s="20"/>
      <c r="F80" s="21"/>
      <c r="G80" s="20"/>
      <c r="H80" s="20"/>
      <c r="I80" s="19"/>
      <c r="J80" s="20"/>
      <c r="K80" s="20"/>
      <c r="L80" s="20"/>
    </row>
    <row r="81">
      <c r="A81" s="1"/>
      <c r="B81" s="34"/>
      <c r="C81" s="195"/>
      <c r="D81" s="20"/>
      <c r="E81" s="20"/>
      <c r="F81" s="21"/>
      <c r="G81" s="20"/>
      <c r="H81" s="20"/>
      <c r="I81" s="19"/>
      <c r="J81" s="20"/>
      <c r="K81" s="20"/>
      <c r="L81" s="20"/>
    </row>
    <row r="82">
      <c r="A82" s="1"/>
      <c r="B82" s="34"/>
      <c r="C82" s="195"/>
      <c r="D82" s="20"/>
      <c r="E82" s="20"/>
      <c r="F82" s="21"/>
      <c r="G82" s="20"/>
      <c r="H82" s="20"/>
      <c r="I82" s="19"/>
      <c r="J82" s="20"/>
      <c r="K82" s="20"/>
      <c r="L82" s="20"/>
    </row>
    <row r="83">
      <c r="B83" s="183"/>
      <c r="C83" s="199"/>
    </row>
    <row r="84">
      <c r="B84" s="183"/>
      <c r="C84" s="199"/>
    </row>
    <row r="85">
      <c r="B85" s="183"/>
      <c r="C85" s="199"/>
    </row>
    <row r="86">
      <c r="B86" s="183"/>
      <c r="C86" s="199"/>
    </row>
    <row r="87">
      <c r="B87" s="183"/>
      <c r="C87" s="199"/>
    </row>
    <row r="88">
      <c r="B88" s="183"/>
      <c r="C88" s="199"/>
    </row>
    <row r="89">
      <c r="B89" s="183"/>
      <c r="C89" s="199"/>
    </row>
    <row r="90">
      <c r="B90" s="183"/>
      <c r="C90" s="199"/>
    </row>
    <row r="91">
      <c r="B91" s="183"/>
      <c r="C91" s="199"/>
    </row>
    <row r="92">
      <c r="B92" s="183"/>
      <c r="C92" s="199"/>
    </row>
    <row r="93">
      <c r="B93" s="183"/>
      <c r="C93" s="199"/>
    </row>
    <row r="94">
      <c r="B94" s="183"/>
      <c r="C94" s="199"/>
    </row>
    <row r="95">
      <c r="B95" s="183"/>
      <c r="C95" s="199"/>
    </row>
    <row r="96">
      <c r="B96" s="183"/>
      <c r="C96" s="199"/>
    </row>
    <row r="97">
      <c r="B97" s="183"/>
      <c r="C97" s="199"/>
    </row>
    <row r="98">
      <c r="B98" s="183"/>
      <c r="C98" s="199"/>
    </row>
    <row r="99">
      <c r="B99" s="183"/>
      <c r="C99" s="199"/>
    </row>
    <row r="100">
      <c r="B100" s="183"/>
      <c r="C100" s="199"/>
    </row>
    <row r="101">
      <c r="B101" s="183"/>
      <c r="C101" s="199"/>
    </row>
    <row r="102">
      <c r="B102" s="183"/>
      <c r="C102" s="199"/>
    </row>
    <row r="103">
      <c r="B103" s="183"/>
      <c r="C103" s="199"/>
    </row>
    <row r="104">
      <c r="B104" s="183"/>
      <c r="C104" s="199"/>
    </row>
    <row r="105">
      <c r="B105" s="183"/>
      <c r="C105" s="199"/>
    </row>
    <row r="106">
      <c r="B106" s="183"/>
      <c r="C106" s="199"/>
    </row>
    <row r="107">
      <c r="B107" s="183"/>
      <c r="C107" s="199"/>
    </row>
    <row r="108">
      <c r="B108" s="183"/>
      <c r="C108" s="199"/>
    </row>
    <row r="109">
      <c r="B109" s="183"/>
      <c r="C109" s="199"/>
    </row>
    <row r="110">
      <c r="B110" s="183"/>
      <c r="C110" s="199"/>
    </row>
    <row r="111">
      <c r="B111" s="183"/>
      <c r="C111" s="199"/>
    </row>
    <row r="112">
      <c r="B112" s="183"/>
      <c r="C112" s="199"/>
    </row>
    <row r="113">
      <c r="B113" s="183"/>
      <c r="C113" s="199"/>
    </row>
    <row r="114">
      <c r="B114" s="183"/>
      <c r="C114" s="199"/>
    </row>
    <row r="115">
      <c r="B115" s="183"/>
      <c r="C115" s="199"/>
    </row>
    <row r="116">
      <c r="B116" s="183"/>
      <c r="C116" s="199"/>
    </row>
    <row r="117">
      <c r="B117" s="183"/>
      <c r="C117" s="199"/>
    </row>
    <row r="118">
      <c r="B118" s="183"/>
      <c r="C118" s="199"/>
    </row>
    <row r="119">
      <c r="B119" s="183"/>
      <c r="C119" s="199"/>
    </row>
    <row r="120">
      <c r="B120" s="183"/>
      <c r="C120" s="199"/>
    </row>
    <row r="121">
      <c r="B121" s="183"/>
      <c r="C121" s="199"/>
    </row>
    <row r="122">
      <c r="B122" s="183"/>
      <c r="C122" s="199"/>
    </row>
    <row r="123">
      <c r="B123" s="183"/>
      <c r="C123" s="199"/>
    </row>
    <row r="124">
      <c r="B124" s="183"/>
      <c r="C124" s="199"/>
    </row>
    <row r="125">
      <c r="B125" s="183"/>
      <c r="C125" s="199"/>
    </row>
    <row r="126">
      <c r="B126" s="183"/>
      <c r="C126" s="199"/>
    </row>
    <row r="127">
      <c r="B127" s="183"/>
      <c r="C127" s="199"/>
    </row>
    <row r="128">
      <c r="B128" s="183"/>
      <c r="C128" s="199"/>
    </row>
    <row r="129">
      <c r="B129" s="183"/>
      <c r="C129" s="199"/>
    </row>
    <row r="130">
      <c r="B130" s="183"/>
      <c r="C130" s="199"/>
    </row>
    <row r="131">
      <c r="B131" s="183"/>
      <c r="C131" s="199"/>
    </row>
    <row r="132">
      <c r="B132" s="183"/>
      <c r="C132" s="199"/>
    </row>
    <row r="133">
      <c r="B133" s="183"/>
      <c r="C133" s="199"/>
    </row>
    <row r="134">
      <c r="B134" s="183"/>
      <c r="C134" s="199"/>
    </row>
    <row r="135">
      <c r="B135" s="183"/>
      <c r="C135" s="199"/>
    </row>
    <row r="136">
      <c r="B136" s="183"/>
      <c r="C136" s="199"/>
    </row>
    <row r="137">
      <c r="B137" s="183"/>
      <c r="C137" s="199"/>
    </row>
    <row r="138">
      <c r="B138" s="183"/>
      <c r="C138" s="199"/>
    </row>
    <row r="139">
      <c r="B139" s="183"/>
      <c r="C139" s="199"/>
    </row>
    <row r="140">
      <c r="B140" s="183"/>
      <c r="C140" s="199"/>
    </row>
    <row r="141">
      <c r="B141" s="183"/>
      <c r="C141" s="199"/>
    </row>
    <row r="142">
      <c r="B142" s="183"/>
      <c r="C142" s="199"/>
    </row>
    <row r="143">
      <c r="B143" s="183"/>
      <c r="C143" s="199"/>
    </row>
    <row r="144">
      <c r="B144" s="183"/>
      <c r="C144" s="199"/>
    </row>
    <row r="145">
      <c r="B145" s="183"/>
      <c r="C145" s="199"/>
    </row>
    <row r="146">
      <c r="B146" s="183"/>
      <c r="C146" s="199"/>
    </row>
    <row r="147">
      <c r="B147" s="183"/>
      <c r="C147" s="199"/>
    </row>
    <row r="148">
      <c r="B148" s="183"/>
      <c r="C148" s="199"/>
    </row>
    <row r="149">
      <c r="B149" s="183"/>
      <c r="C149" s="199"/>
    </row>
    <row r="150">
      <c r="B150" s="183"/>
      <c r="C150" s="199"/>
    </row>
    <row r="151">
      <c r="B151" s="183"/>
      <c r="C151" s="199"/>
    </row>
    <row r="152">
      <c r="B152" s="183"/>
      <c r="C152" s="199"/>
    </row>
    <row r="153">
      <c r="B153" s="183"/>
      <c r="C153" s="199"/>
    </row>
    <row r="154">
      <c r="B154" s="183"/>
      <c r="C154" s="199"/>
    </row>
    <row r="155">
      <c r="B155" s="183"/>
      <c r="C155" s="199"/>
    </row>
    <row r="156">
      <c r="B156" s="183"/>
      <c r="C156" s="199"/>
    </row>
    <row r="157">
      <c r="B157" s="183"/>
      <c r="C157" s="199"/>
    </row>
    <row r="158">
      <c r="B158" s="183"/>
      <c r="C158" s="199"/>
    </row>
    <row r="159">
      <c r="B159" s="183"/>
      <c r="C159" s="199"/>
    </row>
    <row r="160">
      <c r="B160" s="183"/>
      <c r="C160" s="199"/>
    </row>
    <row r="161">
      <c r="B161" s="183"/>
      <c r="C161" s="199"/>
    </row>
    <row r="162">
      <c r="B162" s="183"/>
      <c r="C162" s="199"/>
    </row>
    <row r="163">
      <c r="B163" s="183"/>
      <c r="C163" s="199"/>
    </row>
    <row r="164">
      <c r="B164" s="183"/>
      <c r="C164" s="199"/>
    </row>
    <row r="165">
      <c r="B165" s="183"/>
      <c r="C165" s="199"/>
    </row>
    <row r="166">
      <c r="B166" s="183"/>
      <c r="C166" s="199"/>
    </row>
    <row r="167">
      <c r="B167" s="183"/>
      <c r="C167" s="199"/>
    </row>
    <row r="168">
      <c r="B168" s="183"/>
      <c r="C168" s="199"/>
    </row>
    <row r="169">
      <c r="B169" s="183"/>
      <c r="C169" s="199"/>
    </row>
    <row r="170">
      <c r="B170" s="183"/>
      <c r="C170" s="199"/>
    </row>
    <row r="171">
      <c r="B171" s="183"/>
      <c r="C171" s="199"/>
    </row>
    <row r="172">
      <c r="B172" s="183"/>
      <c r="C172" s="199"/>
    </row>
    <row r="173">
      <c r="B173" s="183"/>
      <c r="C173" s="199"/>
    </row>
    <row r="174">
      <c r="B174" s="183"/>
      <c r="C174" s="199"/>
    </row>
    <row r="175">
      <c r="B175" s="183"/>
      <c r="C175" s="199"/>
    </row>
    <row r="176">
      <c r="B176" s="183"/>
      <c r="C176" s="199"/>
    </row>
    <row r="177">
      <c r="B177" s="183"/>
      <c r="C177" s="199"/>
    </row>
    <row r="178">
      <c r="B178" s="183"/>
      <c r="C178" s="199"/>
    </row>
    <row r="179">
      <c r="B179" s="183"/>
      <c r="C179" s="199"/>
    </row>
    <row r="180">
      <c r="B180" s="183"/>
      <c r="C180" s="199"/>
    </row>
    <row r="181">
      <c r="B181" s="183"/>
      <c r="C181" s="199"/>
    </row>
    <row r="182">
      <c r="B182" s="183"/>
      <c r="C182" s="199"/>
    </row>
    <row r="183">
      <c r="B183" s="183"/>
      <c r="C183" s="199"/>
    </row>
    <row r="184">
      <c r="B184" s="183"/>
      <c r="C184" s="199"/>
    </row>
    <row r="185">
      <c r="B185" s="183"/>
      <c r="C185" s="199"/>
    </row>
    <row r="186">
      <c r="B186" s="183"/>
      <c r="C186" s="199"/>
    </row>
    <row r="187">
      <c r="B187" s="183"/>
      <c r="C187" s="199"/>
    </row>
    <row r="188">
      <c r="B188" s="183"/>
      <c r="C188" s="199"/>
    </row>
    <row r="189">
      <c r="B189" s="183"/>
      <c r="C189" s="199"/>
    </row>
    <row r="190">
      <c r="B190" s="183"/>
      <c r="C190" s="199"/>
    </row>
    <row r="191">
      <c r="B191" s="183"/>
      <c r="C191" s="199"/>
    </row>
    <row r="192">
      <c r="B192" s="183"/>
      <c r="C192" s="199"/>
    </row>
    <row r="193">
      <c r="B193" s="183"/>
      <c r="C193" s="199"/>
    </row>
    <row r="194">
      <c r="B194" s="183"/>
      <c r="C194" s="199"/>
    </row>
    <row r="195">
      <c r="B195" s="183"/>
      <c r="C195" s="199"/>
    </row>
    <row r="196">
      <c r="B196" s="183"/>
      <c r="C196" s="199"/>
    </row>
    <row r="197">
      <c r="B197" s="183"/>
      <c r="C197" s="199"/>
    </row>
    <row r="198">
      <c r="B198" s="183"/>
      <c r="C198" s="199"/>
    </row>
    <row r="199">
      <c r="B199" s="183"/>
      <c r="C199" s="199"/>
    </row>
    <row r="200">
      <c r="B200" s="183"/>
      <c r="C200" s="199"/>
    </row>
    <row r="201">
      <c r="B201" s="183"/>
      <c r="C201" s="199"/>
    </row>
    <row r="202">
      <c r="B202" s="183"/>
      <c r="C202" s="199"/>
    </row>
    <row r="203">
      <c r="B203" s="183"/>
      <c r="C203" s="199"/>
    </row>
    <row r="204">
      <c r="B204" s="183"/>
      <c r="C204" s="199"/>
    </row>
    <row r="205">
      <c r="B205" s="183"/>
      <c r="C205" s="199"/>
    </row>
    <row r="206">
      <c r="B206" s="183"/>
      <c r="C206" s="199"/>
    </row>
    <row r="207">
      <c r="B207" s="183"/>
      <c r="C207" s="199"/>
    </row>
    <row r="208">
      <c r="B208" s="183"/>
      <c r="C208" s="199"/>
    </row>
    <row r="209">
      <c r="B209" s="183"/>
      <c r="C209" s="199"/>
    </row>
    <row r="210">
      <c r="B210" s="183"/>
      <c r="C210" s="199"/>
    </row>
    <row r="211">
      <c r="B211" s="183"/>
      <c r="C211" s="199"/>
    </row>
    <row r="212">
      <c r="B212" s="183"/>
      <c r="C212" s="199"/>
    </row>
    <row r="213">
      <c r="B213" s="183"/>
      <c r="C213" s="199"/>
    </row>
    <row r="214">
      <c r="B214" s="183"/>
      <c r="C214" s="199"/>
    </row>
    <row r="215">
      <c r="B215" s="183"/>
      <c r="C215" s="199"/>
    </row>
    <row r="216">
      <c r="B216" s="183"/>
      <c r="C216" s="199"/>
    </row>
    <row r="217">
      <c r="B217" s="183"/>
      <c r="C217" s="199"/>
    </row>
    <row r="218">
      <c r="B218" s="183"/>
      <c r="C218" s="199"/>
    </row>
    <row r="219">
      <c r="B219" s="183"/>
      <c r="C219" s="199"/>
    </row>
    <row r="220">
      <c r="B220" s="183"/>
      <c r="C220" s="199"/>
    </row>
    <row r="221">
      <c r="B221" s="183"/>
      <c r="C221" s="199"/>
    </row>
    <row r="222">
      <c r="B222" s="183"/>
      <c r="C222" s="199"/>
    </row>
    <row r="223">
      <c r="B223" s="183"/>
      <c r="C223" s="199"/>
    </row>
    <row r="224">
      <c r="B224" s="183"/>
      <c r="C224" s="199"/>
    </row>
    <row r="225">
      <c r="B225" s="183"/>
      <c r="C225" s="199"/>
    </row>
    <row r="226">
      <c r="B226" s="183"/>
      <c r="C226" s="199"/>
    </row>
    <row r="227">
      <c r="B227" s="183"/>
      <c r="C227" s="199"/>
    </row>
    <row r="228">
      <c r="B228" s="183"/>
      <c r="C228" s="199"/>
    </row>
    <row r="229">
      <c r="B229" s="183"/>
      <c r="C229" s="199"/>
    </row>
    <row r="230">
      <c r="B230" s="183"/>
      <c r="C230" s="199"/>
    </row>
    <row r="231">
      <c r="B231" s="183"/>
      <c r="C231" s="199"/>
    </row>
    <row r="232">
      <c r="B232" s="183"/>
      <c r="C232" s="199"/>
    </row>
    <row r="233">
      <c r="B233" s="183"/>
      <c r="C233" s="199"/>
    </row>
    <row r="234">
      <c r="B234" s="183"/>
      <c r="C234" s="199"/>
    </row>
    <row r="235">
      <c r="B235" s="183"/>
      <c r="C235" s="199"/>
    </row>
    <row r="236">
      <c r="B236" s="183"/>
      <c r="C236" s="199"/>
    </row>
    <row r="237">
      <c r="B237" s="183"/>
      <c r="C237" s="199"/>
    </row>
    <row r="238">
      <c r="B238" s="183"/>
      <c r="C238" s="199"/>
    </row>
    <row r="239">
      <c r="B239" s="183"/>
      <c r="C239" s="199"/>
    </row>
    <row r="240">
      <c r="B240" s="183"/>
      <c r="C240" s="199"/>
    </row>
    <row r="241">
      <c r="B241" s="183"/>
      <c r="C241" s="199"/>
    </row>
    <row r="242">
      <c r="B242" s="183"/>
      <c r="C242" s="199"/>
    </row>
    <row r="243">
      <c r="B243" s="183"/>
      <c r="C243" s="199"/>
    </row>
    <row r="244">
      <c r="B244" s="183"/>
      <c r="C244" s="199"/>
    </row>
    <row r="245">
      <c r="B245" s="183"/>
      <c r="C245" s="199"/>
    </row>
    <row r="246">
      <c r="B246" s="183"/>
      <c r="C246" s="199"/>
    </row>
    <row r="247">
      <c r="B247" s="183"/>
      <c r="C247" s="199"/>
    </row>
    <row r="248">
      <c r="B248" s="183"/>
      <c r="C248" s="199"/>
    </row>
    <row r="249">
      <c r="B249" s="183"/>
      <c r="C249" s="199"/>
    </row>
    <row r="250">
      <c r="B250" s="183"/>
      <c r="C250" s="199"/>
    </row>
    <row r="251">
      <c r="B251" s="183"/>
      <c r="C251" s="199"/>
    </row>
    <row r="252">
      <c r="B252" s="183"/>
      <c r="C252" s="199"/>
    </row>
    <row r="253">
      <c r="B253" s="183"/>
      <c r="C253" s="199"/>
    </row>
    <row r="254">
      <c r="B254" s="183"/>
      <c r="C254" s="199"/>
    </row>
    <row r="255">
      <c r="B255" s="183"/>
      <c r="C255" s="199"/>
    </row>
    <row r="256">
      <c r="B256" s="183"/>
      <c r="C256" s="199"/>
    </row>
    <row r="257">
      <c r="B257" s="183"/>
      <c r="C257" s="199"/>
    </row>
    <row r="258">
      <c r="B258" s="183"/>
      <c r="C258" s="199"/>
    </row>
    <row r="259">
      <c r="B259" s="183"/>
      <c r="C259" s="199"/>
    </row>
    <row r="260">
      <c r="B260" s="183"/>
      <c r="C260" s="199"/>
    </row>
    <row r="261">
      <c r="B261" s="183"/>
      <c r="C261" s="199"/>
    </row>
    <row r="262">
      <c r="B262" s="183"/>
      <c r="C262" s="199"/>
    </row>
    <row r="263">
      <c r="B263" s="183"/>
      <c r="C263" s="199"/>
    </row>
    <row r="264">
      <c r="B264" s="183"/>
      <c r="C264" s="199"/>
    </row>
    <row r="265">
      <c r="B265" s="183"/>
      <c r="C265" s="199"/>
    </row>
    <row r="266">
      <c r="B266" s="183"/>
      <c r="C266" s="199"/>
    </row>
    <row r="267">
      <c r="B267" s="183"/>
      <c r="C267" s="199"/>
    </row>
    <row r="268">
      <c r="B268" s="183"/>
      <c r="C268" s="199"/>
    </row>
    <row r="269">
      <c r="B269" s="183"/>
      <c r="C269" s="199"/>
    </row>
    <row r="270">
      <c r="B270" s="183"/>
      <c r="C270" s="199"/>
    </row>
    <row r="271">
      <c r="B271" s="183"/>
      <c r="C271" s="199"/>
    </row>
    <row r="272">
      <c r="B272" s="183"/>
      <c r="C272" s="199"/>
    </row>
    <row r="273">
      <c r="B273" s="183"/>
      <c r="C273" s="199"/>
    </row>
    <row r="274">
      <c r="B274" s="183"/>
      <c r="C274" s="199"/>
    </row>
    <row r="275">
      <c r="B275" s="183"/>
      <c r="C275" s="199"/>
    </row>
    <row r="276">
      <c r="B276" s="183"/>
      <c r="C276" s="199"/>
    </row>
    <row r="277">
      <c r="B277" s="183"/>
      <c r="C277" s="199"/>
    </row>
    <row r="278">
      <c r="B278" s="183"/>
      <c r="C278" s="199"/>
    </row>
    <row r="279">
      <c r="B279" s="183"/>
      <c r="C279" s="199"/>
    </row>
    <row r="280">
      <c r="B280" s="183"/>
      <c r="C280" s="199"/>
    </row>
    <row r="281">
      <c r="B281" s="183"/>
      <c r="C281" s="199"/>
    </row>
    <row r="282">
      <c r="B282" s="183"/>
      <c r="C282" s="199"/>
    </row>
    <row r="283">
      <c r="B283" s="183"/>
      <c r="C283" s="199"/>
    </row>
    <row r="284">
      <c r="B284" s="183"/>
      <c r="C284" s="199"/>
    </row>
    <row r="285">
      <c r="B285" s="183"/>
      <c r="C285" s="199"/>
    </row>
    <row r="286">
      <c r="B286" s="183"/>
      <c r="C286" s="199"/>
    </row>
    <row r="287">
      <c r="B287" s="183"/>
      <c r="C287" s="199"/>
    </row>
    <row r="288">
      <c r="B288" s="183"/>
      <c r="C288" s="199"/>
    </row>
    <row r="289">
      <c r="B289" s="183"/>
      <c r="C289" s="199"/>
    </row>
    <row r="290">
      <c r="B290" s="183"/>
      <c r="C290" s="199"/>
    </row>
    <row r="291">
      <c r="B291" s="183"/>
      <c r="C291" s="199"/>
    </row>
    <row r="292">
      <c r="B292" s="183"/>
      <c r="C292" s="199"/>
    </row>
    <row r="293">
      <c r="B293" s="183"/>
      <c r="C293" s="199"/>
    </row>
    <row r="294">
      <c r="B294" s="183"/>
      <c r="C294" s="199"/>
    </row>
    <row r="295">
      <c r="B295" s="183"/>
      <c r="C295" s="199"/>
    </row>
    <row r="296">
      <c r="B296" s="183"/>
      <c r="C296" s="199"/>
    </row>
    <row r="297">
      <c r="B297" s="183"/>
      <c r="C297" s="199"/>
    </row>
    <row r="298">
      <c r="B298" s="183"/>
      <c r="C298" s="199"/>
    </row>
    <row r="299">
      <c r="B299" s="183"/>
      <c r="C299" s="199"/>
    </row>
    <row r="300">
      <c r="B300" s="183"/>
      <c r="C300" s="199"/>
    </row>
    <row r="301">
      <c r="B301" s="183"/>
      <c r="C301" s="199"/>
    </row>
    <row r="302">
      <c r="B302" s="183"/>
      <c r="C302" s="199"/>
    </row>
    <row r="303">
      <c r="B303" s="183"/>
      <c r="C303" s="199"/>
    </row>
    <row r="304">
      <c r="B304" s="183"/>
      <c r="C304" s="199"/>
    </row>
    <row r="305">
      <c r="B305" s="183"/>
      <c r="C305" s="199"/>
    </row>
    <row r="306">
      <c r="B306" s="183"/>
      <c r="C306" s="199"/>
    </row>
    <row r="307">
      <c r="B307" s="183"/>
      <c r="C307" s="199"/>
    </row>
    <row r="308">
      <c r="B308" s="183"/>
      <c r="C308" s="199"/>
    </row>
    <row r="309">
      <c r="B309" s="183"/>
      <c r="C309" s="199"/>
    </row>
    <row r="310">
      <c r="B310" s="183"/>
      <c r="C310" s="199"/>
    </row>
    <row r="311">
      <c r="B311" s="183"/>
      <c r="C311" s="199"/>
    </row>
    <row r="312">
      <c r="B312" s="183"/>
      <c r="C312" s="199"/>
    </row>
    <row r="313">
      <c r="B313" s="183"/>
      <c r="C313" s="199"/>
    </row>
    <row r="314">
      <c r="B314" s="183"/>
      <c r="C314" s="199"/>
    </row>
    <row r="315">
      <c r="B315" s="183"/>
      <c r="C315" s="199"/>
    </row>
    <row r="316">
      <c r="B316" s="183"/>
      <c r="C316" s="199"/>
    </row>
    <row r="317">
      <c r="B317" s="183"/>
      <c r="C317" s="199"/>
    </row>
    <row r="318">
      <c r="B318" s="183"/>
      <c r="C318" s="199"/>
    </row>
    <row r="319">
      <c r="B319" s="183"/>
      <c r="C319" s="199"/>
    </row>
    <row r="320">
      <c r="B320" s="183"/>
      <c r="C320" s="199"/>
    </row>
    <row r="321">
      <c r="B321" s="183"/>
      <c r="C321" s="199"/>
    </row>
    <row r="322">
      <c r="B322" s="183"/>
      <c r="C322" s="199"/>
    </row>
    <row r="323">
      <c r="B323" s="183"/>
      <c r="C323" s="199"/>
    </row>
    <row r="324">
      <c r="B324" s="183"/>
      <c r="C324" s="199"/>
    </row>
    <row r="325">
      <c r="B325" s="183"/>
      <c r="C325" s="199"/>
    </row>
    <row r="326">
      <c r="B326" s="183"/>
      <c r="C326" s="199"/>
    </row>
    <row r="327">
      <c r="B327" s="183"/>
      <c r="C327" s="199"/>
    </row>
    <row r="328">
      <c r="B328" s="183"/>
      <c r="C328" s="199"/>
    </row>
    <row r="329">
      <c r="B329" s="183"/>
      <c r="C329" s="199"/>
    </row>
    <row r="330">
      <c r="B330" s="183"/>
      <c r="C330" s="199"/>
    </row>
    <row r="331">
      <c r="B331" s="183"/>
      <c r="C331" s="199"/>
    </row>
    <row r="332">
      <c r="B332" s="183"/>
      <c r="C332" s="199"/>
    </row>
    <row r="333">
      <c r="B333" s="183"/>
      <c r="C333" s="199"/>
    </row>
    <row r="334">
      <c r="B334" s="183"/>
      <c r="C334" s="199"/>
    </row>
    <row r="335">
      <c r="B335" s="183"/>
      <c r="C335" s="199"/>
    </row>
    <row r="336">
      <c r="B336" s="183"/>
      <c r="C336" s="199"/>
    </row>
    <row r="337">
      <c r="B337" s="183"/>
      <c r="C337" s="199"/>
    </row>
    <row r="338">
      <c r="B338" s="183"/>
      <c r="C338" s="199"/>
    </row>
    <row r="339">
      <c r="B339" s="183"/>
      <c r="C339" s="199"/>
    </row>
    <row r="340">
      <c r="B340" s="183"/>
      <c r="C340" s="199"/>
    </row>
    <row r="341">
      <c r="B341" s="183"/>
      <c r="C341" s="199"/>
    </row>
    <row r="342">
      <c r="B342" s="183"/>
      <c r="C342" s="199"/>
    </row>
    <row r="343">
      <c r="B343" s="183"/>
      <c r="C343" s="199"/>
    </row>
    <row r="344">
      <c r="B344" s="183"/>
      <c r="C344" s="199"/>
    </row>
    <row r="345">
      <c r="B345" s="183"/>
      <c r="C345" s="199"/>
    </row>
    <row r="346">
      <c r="B346" s="183"/>
      <c r="C346" s="199"/>
    </row>
    <row r="347">
      <c r="B347" s="183"/>
      <c r="C347" s="199"/>
    </row>
    <row r="348">
      <c r="B348" s="183"/>
      <c r="C348" s="199"/>
    </row>
    <row r="349">
      <c r="B349" s="183"/>
      <c r="C349" s="199"/>
    </row>
    <row r="350">
      <c r="B350" s="183"/>
      <c r="C350" s="199"/>
    </row>
    <row r="351">
      <c r="B351" s="183"/>
      <c r="C351" s="199"/>
    </row>
    <row r="352">
      <c r="B352" s="183"/>
      <c r="C352" s="199"/>
    </row>
    <row r="353">
      <c r="B353" s="183"/>
      <c r="C353" s="199"/>
    </row>
    <row r="354">
      <c r="B354" s="183"/>
      <c r="C354" s="199"/>
    </row>
    <row r="355">
      <c r="B355" s="183"/>
      <c r="C355" s="199"/>
    </row>
    <row r="356">
      <c r="B356" s="183"/>
      <c r="C356" s="199"/>
    </row>
    <row r="357">
      <c r="B357" s="183"/>
      <c r="C357" s="199"/>
    </row>
    <row r="358">
      <c r="B358" s="183"/>
      <c r="C358" s="199"/>
    </row>
    <row r="359">
      <c r="B359" s="183"/>
      <c r="C359" s="199"/>
    </row>
    <row r="360">
      <c r="B360" s="183"/>
      <c r="C360" s="199"/>
    </row>
    <row r="361">
      <c r="B361" s="183"/>
      <c r="C361" s="199"/>
    </row>
    <row r="362">
      <c r="B362" s="183"/>
      <c r="C362" s="199"/>
    </row>
    <row r="363">
      <c r="B363" s="183"/>
      <c r="C363" s="199"/>
    </row>
    <row r="364">
      <c r="B364" s="183"/>
      <c r="C364" s="199"/>
    </row>
    <row r="365">
      <c r="B365" s="183"/>
      <c r="C365" s="199"/>
    </row>
    <row r="366">
      <c r="B366" s="183"/>
      <c r="C366" s="199"/>
    </row>
    <row r="367">
      <c r="B367" s="183"/>
      <c r="C367" s="199"/>
    </row>
    <row r="368">
      <c r="B368" s="183"/>
      <c r="C368" s="199"/>
    </row>
    <row r="369">
      <c r="B369" s="183"/>
      <c r="C369" s="199"/>
    </row>
    <row r="370">
      <c r="B370" s="183"/>
      <c r="C370" s="199"/>
    </row>
    <row r="371">
      <c r="B371" s="183"/>
      <c r="C371" s="199"/>
    </row>
    <row r="372">
      <c r="B372" s="183"/>
      <c r="C372" s="199"/>
    </row>
    <row r="373">
      <c r="B373" s="183"/>
      <c r="C373" s="199"/>
    </row>
    <row r="374">
      <c r="B374" s="183"/>
      <c r="C374" s="199"/>
    </row>
    <row r="375">
      <c r="B375" s="183"/>
      <c r="C375" s="199"/>
    </row>
    <row r="376">
      <c r="B376" s="183"/>
      <c r="C376" s="199"/>
    </row>
    <row r="377">
      <c r="B377" s="183"/>
      <c r="C377" s="199"/>
    </row>
    <row r="378">
      <c r="B378" s="183"/>
      <c r="C378" s="199"/>
    </row>
    <row r="379">
      <c r="B379" s="183"/>
      <c r="C379" s="199"/>
    </row>
    <row r="380">
      <c r="B380" s="183"/>
      <c r="C380" s="199"/>
    </row>
    <row r="381">
      <c r="B381" s="183"/>
      <c r="C381" s="199"/>
    </row>
    <row r="382">
      <c r="B382" s="183"/>
      <c r="C382" s="199"/>
    </row>
    <row r="383">
      <c r="B383" s="183"/>
      <c r="C383" s="199"/>
    </row>
    <row r="384">
      <c r="B384" s="183"/>
      <c r="C384" s="199"/>
    </row>
    <row r="385">
      <c r="B385" s="183"/>
      <c r="C385" s="199"/>
    </row>
    <row r="386">
      <c r="B386" s="183"/>
      <c r="C386" s="199"/>
    </row>
    <row r="387">
      <c r="B387" s="183"/>
      <c r="C387" s="199"/>
    </row>
    <row r="388">
      <c r="B388" s="183"/>
      <c r="C388" s="199"/>
    </row>
    <row r="389">
      <c r="B389" s="183"/>
      <c r="C389" s="199"/>
    </row>
    <row r="390">
      <c r="B390" s="183"/>
      <c r="C390" s="199"/>
    </row>
    <row r="391">
      <c r="B391" s="183"/>
      <c r="C391" s="199"/>
    </row>
    <row r="392">
      <c r="B392" s="183"/>
      <c r="C392" s="199"/>
    </row>
    <row r="393">
      <c r="B393" s="183"/>
      <c r="C393" s="199"/>
    </row>
    <row r="394">
      <c r="B394" s="183"/>
      <c r="C394" s="199"/>
    </row>
    <row r="395">
      <c r="B395" s="183"/>
      <c r="C395" s="199"/>
    </row>
    <row r="396">
      <c r="B396" s="183"/>
      <c r="C396" s="199"/>
    </row>
    <row r="397">
      <c r="B397" s="183"/>
      <c r="C397" s="199"/>
    </row>
    <row r="398">
      <c r="B398" s="183"/>
      <c r="C398" s="199"/>
    </row>
    <row r="399">
      <c r="B399" s="183"/>
      <c r="C399" s="199"/>
    </row>
    <row r="400">
      <c r="B400" s="183"/>
      <c r="C400" s="199"/>
    </row>
    <row r="401">
      <c r="B401" s="183"/>
      <c r="C401" s="199"/>
    </row>
    <row r="402">
      <c r="B402" s="183"/>
      <c r="C402" s="199"/>
    </row>
    <row r="403">
      <c r="B403" s="183"/>
      <c r="C403" s="199"/>
    </row>
    <row r="404">
      <c r="B404" s="183"/>
      <c r="C404" s="199"/>
    </row>
    <row r="405">
      <c r="B405" s="183"/>
      <c r="C405" s="199"/>
    </row>
    <row r="406">
      <c r="B406" s="183"/>
      <c r="C406" s="199"/>
    </row>
    <row r="407">
      <c r="B407" s="183"/>
      <c r="C407" s="199"/>
    </row>
    <row r="408">
      <c r="B408" s="183"/>
      <c r="C408" s="199"/>
    </row>
    <row r="409">
      <c r="B409" s="183"/>
      <c r="C409" s="199"/>
    </row>
    <row r="410">
      <c r="B410" s="183"/>
      <c r="C410" s="199"/>
    </row>
    <row r="411">
      <c r="B411" s="183"/>
      <c r="C411" s="199"/>
    </row>
    <row r="412">
      <c r="B412" s="183"/>
      <c r="C412" s="199"/>
    </row>
    <row r="413">
      <c r="B413" s="183"/>
      <c r="C413" s="199"/>
    </row>
    <row r="414">
      <c r="B414" s="183"/>
      <c r="C414" s="199"/>
    </row>
    <row r="415">
      <c r="B415" s="183"/>
      <c r="C415" s="199"/>
    </row>
    <row r="416">
      <c r="B416" s="183"/>
      <c r="C416" s="199"/>
    </row>
    <row r="417">
      <c r="B417" s="183"/>
      <c r="C417" s="199"/>
    </row>
    <row r="418">
      <c r="B418" s="183"/>
      <c r="C418" s="199"/>
    </row>
    <row r="419">
      <c r="B419" s="183"/>
      <c r="C419" s="199"/>
    </row>
    <row r="420">
      <c r="B420" s="183"/>
      <c r="C420" s="199"/>
    </row>
    <row r="421">
      <c r="B421" s="183"/>
      <c r="C421" s="199"/>
    </row>
    <row r="422">
      <c r="B422" s="183"/>
      <c r="C422" s="199"/>
    </row>
    <row r="423">
      <c r="B423" s="183"/>
      <c r="C423" s="199"/>
    </row>
    <row r="424">
      <c r="B424" s="183"/>
      <c r="C424" s="199"/>
    </row>
    <row r="425">
      <c r="B425" s="183"/>
      <c r="C425" s="199"/>
    </row>
    <row r="426">
      <c r="B426" s="183"/>
      <c r="C426" s="199"/>
    </row>
    <row r="427">
      <c r="B427" s="183"/>
      <c r="C427" s="199"/>
    </row>
    <row r="428">
      <c r="B428" s="183"/>
      <c r="C428" s="199"/>
    </row>
    <row r="429">
      <c r="B429" s="183"/>
      <c r="C429" s="199"/>
    </row>
    <row r="430">
      <c r="B430" s="183"/>
      <c r="C430" s="199"/>
    </row>
    <row r="431">
      <c r="B431" s="183"/>
      <c r="C431" s="199"/>
    </row>
    <row r="432">
      <c r="B432" s="183"/>
      <c r="C432" s="199"/>
    </row>
    <row r="433">
      <c r="B433" s="183"/>
      <c r="C433" s="199"/>
    </row>
    <row r="434">
      <c r="B434" s="183"/>
      <c r="C434" s="199"/>
    </row>
    <row r="435">
      <c r="B435" s="183"/>
      <c r="C435" s="199"/>
    </row>
    <row r="436">
      <c r="B436" s="183"/>
      <c r="C436" s="199"/>
    </row>
    <row r="437">
      <c r="B437" s="183"/>
      <c r="C437" s="199"/>
    </row>
    <row r="438">
      <c r="B438" s="183"/>
      <c r="C438" s="199"/>
    </row>
    <row r="439">
      <c r="B439" s="183"/>
      <c r="C439" s="199"/>
    </row>
    <row r="440">
      <c r="B440" s="183"/>
      <c r="C440" s="199"/>
    </row>
    <row r="441">
      <c r="B441" s="183"/>
      <c r="C441" s="199"/>
    </row>
    <row r="442">
      <c r="B442" s="183"/>
      <c r="C442" s="199"/>
    </row>
    <row r="443">
      <c r="B443" s="183"/>
      <c r="C443" s="199"/>
    </row>
    <row r="444">
      <c r="B444" s="183"/>
      <c r="C444" s="199"/>
    </row>
    <row r="445">
      <c r="B445" s="183"/>
      <c r="C445" s="199"/>
    </row>
    <row r="446">
      <c r="B446" s="183"/>
      <c r="C446" s="199"/>
    </row>
    <row r="447">
      <c r="B447" s="183"/>
      <c r="C447" s="199"/>
    </row>
    <row r="448">
      <c r="B448" s="183"/>
      <c r="C448" s="199"/>
    </row>
    <row r="449">
      <c r="B449" s="183"/>
      <c r="C449" s="199"/>
    </row>
    <row r="450">
      <c r="B450" s="183"/>
      <c r="C450" s="199"/>
    </row>
    <row r="451">
      <c r="B451" s="183"/>
      <c r="C451" s="199"/>
    </row>
    <row r="452">
      <c r="B452" s="183"/>
      <c r="C452" s="199"/>
    </row>
    <row r="453">
      <c r="B453" s="183"/>
      <c r="C453" s="199"/>
    </row>
    <row r="454">
      <c r="B454" s="183"/>
      <c r="C454" s="199"/>
    </row>
    <row r="455">
      <c r="B455" s="183"/>
      <c r="C455" s="199"/>
    </row>
    <row r="456">
      <c r="B456" s="183"/>
      <c r="C456" s="199"/>
    </row>
    <row r="457">
      <c r="B457" s="183"/>
      <c r="C457" s="199"/>
    </row>
    <row r="458">
      <c r="B458" s="183"/>
      <c r="C458" s="199"/>
    </row>
    <row r="459">
      <c r="B459" s="183"/>
      <c r="C459" s="199"/>
    </row>
    <row r="460">
      <c r="B460" s="183"/>
      <c r="C460" s="199"/>
    </row>
    <row r="461">
      <c r="B461" s="183"/>
      <c r="C461" s="199"/>
    </row>
    <row r="462">
      <c r="B462" s="183"/>
      <c r="C462" s="199"/>
    </row>
    <row r="463">
      <c r="B463" s="183"/>
      <c r="C463" s="199"/>
    </row>
    <row r="464">
      <c r="B464" s="183"/>
      <c r="C464" s="199"/>
    </row>
    <row r="465">
      <c r="B465" s="183"/>
      <c r="C465" s="199"/>
    </row>
    <row r="466">
      <c r="B466" s="183"/>
      <c r="C466" s="199"/>
    </row>
    <row r="467">
      <c r="B467" s="183"/>
      <c r="C467" s="199"/>
    </row>
    <row r="468">
      <c r="B468" s="183"/>
      <c r="C468" s="199"/>
    </row>
    <row r="469">
      <c r="B469" s="183"/>
      <c r="C469" s="199"/>
    </row>
    <row r="470">
      <c r="B470" s="183"/>
      <c r="C470" s="199"/>
    </row>
    <row r="471">
      <c r="B471" s="183"/>
      <c r="C471" s="199"/>
    </row>
    <row r="472">
      <c r="B472" s="183"/>
      <c r="C472" s="199"/>
    </row>
    <row r="473">
      <c r="B473" s="183"/>
      <c r="C473" s="199"/>
    </row>
    <row r="474">
      <c r="B474" s="183"/>
      <c r="C474" s="199"/>
    </row>
    <row r="475">
      <c r="B475" s="183"/>
      <c r="C475" s="199"/>
    </row>
    <row r="476">
      <c r="B476" s="183"/>
      <c r="C476" s="199"/>
    </row>
    <row r="477">
      <c r="B477" s="183"/>
      <c r="C477" s="199"/>
    </row>
    <row r="478">
      <c r="B478" s="183"/>
      <c r="C478" s="199"/>
    </row>
    <row r="479">
      <c r="B479" s="183"/>
      <c r="C479" s="199"/>
    </row>
    <row r="480">
      <c r="B480" s="183"/>
      <c r="C480" s="199"/>
    </row>
    <row r="481">
      <c r="B481" s="183"/>
      <c r="C481" s="199"/>
    </row>
    <row r="482">
      <c r="B482" s="183"/>
      <c r="C482" s="199"/>
    </row>
    <row r="483">
      <c r="B483" s="183"/>
      <c r="C483" s="199"/>
    </row>
    <row r="484">
      <c r="B484" s="183"/>
      <c r="C484" s="199"/>
    </row>
    <row r="485">
      <c r="B485" s="183"/>
      <c r="C485" s="199"/>
    </row>
    <row r="486">
      <c r="B486" s="183"/>
      <c r="C486" s="199"/>
    </row>
    <row r="487">
      <c r="B487" s="183"/>
      <c r="C487" s="199"/>
    </row>
    <row r="488">
      <c r="B488" s="183"/>
      <c r="C488" s="199"/>
    </row>
    <row r="489">
      <c r="B489" s="183"/>
      <c r="C489" s="199"/>
    </row>
    <row r="490">
      <c r="B490" s="183"/>
      <c r="C490" s="199"/>
    </row>
    <row r="491">
      <c r="B491" s="183"/>
      <c r="C491" s="199"/>
    </row>
    <row r="492">
      <c r="B492" s="183"/>
      <c r="C492" s="199"/>
    </row>
    <row r="493">
      <c r="B493" s="183"/>
      <c r="C493" s="199"/>
    </row>
    <row r="494">
      <c r="B494" s="183"/>
      <c r="C494" s="199"/>
    </row>
    <row r="495">
      <c r="B495" s="183"/>
      <c r="C495" s="199"/>
    </row>
    <row r="496">
      <c r="B496" s="183"/>
      <c r="C496" s="199"/>
    </row>
    <row r="497">
      <c r="B497" s="183"/>
      <c r="C497" s="199"/>
    </row>
    <row r="498">
      <c r="B498" s="183"/>
      <c r="C498" s="199"/>
    </row>
    <row r="499">
      <c r="B499" s="183"/>
      <c r="C499" s="199"/>
    </row>
    <row r="500">
      <c r="B500" s="183"/>
      <c r="C500" s="199"/>
    </row>
    <row r="501">
      <c r="B501" s="183"/>
      <c r="C501" s="199"/>
    </row>
    <row r="502">
      <c r="B502" s="183"/>
      <c r="C502" s="199"/>
    </row>
    <row r="503">
      <c r="B503" s="183"/>
      <c r="C503" s="199"/>
    </row>
    <row r="504">
      <c r="B504" s="183"/>
      <c r="C504" s="199"/>
    </row>
    <row r="505">
      <c r="B505" s="183"/>
      <c r="C505" s="199"/>
    </row>
    <row r="506">
      <c r="B506" s="183"/>
      <c r="C506" s="199"/>
    </row>
    <row r="507">
      <c r="B507" s="183"/>
      <c r="C507" s="199"/>
    </row>
    <row r="508">
      <c r="B508" s="183"/>
      <c r="C508" s="199"/>
    </row>
    <row r="509">
      <c r="B509" s="183"/>
      <c r="C509" s="199"/>
    </row>
    <row r="510">
      <c r="B510" s="183"/>
      <c r="C510" s="199"/>
    </row>
    <row r="511">
      <c r="B511" s="183"/>
      <c r="C511" s="199"/>
    </row>
    <row r="512">
      <c r="B512" s="183"/>
      <c r="C512" s="199"/>
    </row>
    <row r="513">
      <c r="B513" s="183"/>
      <c r="C513" s="199"/>
    </row>
    <row r="514">
      <c r="B514" s="183"/>
      <c r="C514" s="199"/>
    </row>
    <row r="515">
      <c r="B515" s="183"/>
      <c r="C515" s="199"/>
    </row>
    <row r="516">
      <c r="B516" s="183"/>
      <c r="C516" s="199"/>
    </row>
    <row r="517">
      <c r="B517" s="183"/>
      <c r="C517" s="199"/>
    </row>
    <row r="518">
      <c r="B518" s="183"/>
      <c r="C518" s="199"/>
    </row>
    <row r="519">
      <c r="B519" s="183"/>
      <c r="C519" s="199"/>
    </row>
    <row r="520">
      <c r="B520" s="183"/>
      <c r="C520" s="199"/>
    </row>
    <row r="521">
      <c r="B521" s="183"/>
      <c r="C521" s="199"/>
    </row>
    <row r="522">
      <c r="B522" s="183"/>
      <c r="C522" s="199"/>
    </row>
    <row r="523">
      <c r="B523" s="183"/>
      <c r="C523" s="199"/>
    </row>
    <row r="524">
      <c r="B524" s="183"/>
      <c r="C524" s="199"/>
    </row>
    <row r="525">
      <c r="B525" s="183"/>
      <c r="C525" s="199"/>
    </row>
    <row r="526">
      <c r="B526" s="183"/>
      <c r="C526" s="199"/>
    </row>
    <row r="527">
      <c r="B527" s="183"/>
      <c r="C527" s="199"/>
    </row>
    <row r="528">
      <c r="B528" s="183"/>
      <c r="C528" s="199"/>
    </row>
    <row r="529">
      <c r="B529" s="183"/>
      <c r="C529" s="199"/>
    </row>
    <row r="530">
      <c r="B530" s="183"/>
      <c r="C530" s="199"/>
    </row>
    <row r="531">
      <c r="B531" s="183"/>
      <c r="C531" s="199"/>
    </row>
    <row r="532">
      <c r="B532" s="183"/>
      <c r="C532" s="199"/>
    </row>
    <row r="533">
      <c r="B533" s="183"/>
      <c r="C533" s="199"/>
    </row>
    <row r="534">
      <c r="B534" s="183"/>
      <c r="C534" s="199"/>
    </row>
    <row r="535">
      <c r="B535" s="183"/>
      <c r="C535" s="199"/>
    </row>
    <row r="536">
      <c r="B536" s="183"/>
      <c r="C536" s="199"/>
    </row>
    <row r="537">
      <c r="B537" s="183"/>
      <c r="C537" s="199"/>
    </row>
    <row r="538">
      <c r="B538" s="183"/>
      <c r="C538" s="199"/>
    </row>
    <row r="539">
      <c r="B539" s="183"/>
      <c r="C539" s="199"/>
    </row>
    <row r="540">
      <c r="B540" s="183"/>
      <c r="C540" s="199"/>
    </row>
    <row r="541">
      <c r="B541" s="183"/>
      <c r="C541" s="199"/>
    </row>
    <row r="542">
      <c r="B542" s="183"/>
      <c r="C542" s="199"/>
    </row>
    <row r="543">
      <c r="B543" s="183"/>
      <c r="C543" s="199"/>
    </row>
    <row r="544">
      <c r="B544" s="183"/>
      <c r="C544" s="199"/>
    </row>
    <row r="545">
      <c r="B545" s="183"/>
      <c r="C545" s="199"/>
    </row>
    <row r="546">
      <c r="B546" s="183"/>
      <c r="C546" s="199"/>
    </row>
    <row r="547">
      <c r="B547" s="183"/>
      <c r="C547" s="199"/>
    </row>
    <row r="548">
      <c r="B548" s="183"/>
      <c r="C548" s="199"/>
    </row>
    <row r="549">
      <c r="B549" s="183"/>
      <c r="C549" s="199"/>
    </row>
    <row r="550">
      <c r="B550" s="183"/>
      <c r="C550" s="199"/>
    </row>
    <row r="551">
      <c r="B551" s="183"/>
      <c r="C551" s="199"/>
    </row>
    <row r="552">
      <c r="B552" s="183"/>
      <c r="C552" s="199"/>
    </row>
    <row r="553">
      <c r="B553" s="183"/>
      <c r="C553" s="199"/>
    </row>
    <row r="554">
      <c r="B554" s="183"/>
      <c r="C554" s="199"/>
    </row>
    <row r="555">
      <c r="B555" s="183"/>
      <c r="C555" s="199"/>
    </row>
    <row r="556">
      <c r="B556" s="183"/>
      <c r="C556" s="199"/>
    </row>
    <row r="557">
      <c r="B557" s="183"/>
      <c r="C557" s="199"/>
    </row>
    <row r="558">
      <c r="B558" s="183"/>
      <c r="C558" s="199"/>
    </row>
    <row r="559">
      <c r="B559" s="183"/>
      <c r="C559" s="199"/>
    </row>
    <row r="560">
      <c r="B560" s="183"/>
      <c r="C560" s="199"/>
    </row>
    <row r="561">
      <c r="B561" s="183"/>
      <c r="C561" s="199"/>
    </row>
    <row r="562">
      <c r="B562" s="183"/>
      <c r="C562" s="199"/>
    </row>
    <row r="563">
      <c r="B563" s="183"/>
      <c r="C563" s="199"/>
    </row>
    <row r="564">
      <c r="B564" s="183"/>
      <c r="C564" s="199"/>
    </row>
    <row r="565">
      <c r="B565" s="183"/>
      <c r="C565" s="199"/>
    </row>
    <row r="566">
      <c r="B566" s="183"/>
      <c r="C566" s="199"/>
    </row>
    <row r="567">
      <c r="B567" s="183"/>
      <c r="C567" s="199"/>
    </row>
    <row r="568">
      <c r="B568" s="183"/>
      <c r="C568" s="199"/>
    </row>
    <row r="569">
      <c r="B569" s="183"/>
      <c r="C569" s="199"/>
    </row>
    <row r="570">
      <c r="B570" s="183"/>
      <c r="C570" s="199"/>
    </row>
    <row r="571">
      <c r="B571" s="183"/>
      <c r="C571" s="199"/>
    </row>
    <row r="572">
      <c r="B572" s="183"/>
      <c r="C572" s="199"/>
    </row>
    <row r="573">
      <c r="B573" s="183"/>
      <c r="C573" s="199"/>
    </row>
    <row r="574">
      <c r="B574" s="183"/>
      <c r="C574" s="199"/>
    </row>
    <row r="575">
      <c r="B575" s="183"/>
      <c r="C575" s="199"/>
    </row>
    <row r="576">
      <c r="B576" s="183"/>
      <c r="C576" s="199"/>
    </row>
    <row r="577">
      <c r="B577" s="183"/>
      <c r="C577" s="199"/>
    </row>
    <row r="578">
      <c r="B578" s="183"/>
      <c r="C578" s="199"/>
    </row>
    <row r="579">
      <c r="B579" s="183"/>
      <c r="C579" s="199"/>
    </row>
    <row r="580">
      <c r="B580" s="183"/>
      <c r="C580" s="199"/>
    </row>
    <row r="581">
      <c r="B581" s="183"/>
      <c r="C581" s="199"/>
    </row>
    <row r="582">
      <c r="B582" s="183"/>
      <c r="C582" s="199"/>
    </row>
    <row r="583">
      <c r="B583" s="183"/>
      <c r="C583" s="199"/>
    </row>
    <row r="584">
      <c r="B584" s="183"/>
      <c r="C584" s="199"/>
    </row>
    <row r="585">
      <c r="B585" s="183"/>
      <c r="C585" s="199"/>
    </row>
    <row r="586">
      <c r="B586" s="183"/>
      <c r="C586" s="199"/>
    </row>
    <row r="587">
      <c r="B587" s="183"/>
      <c r="C587" s="199"/>
    </row>
    <row r="588">
      <c r="B588" s="183"/>
      <c r="C588" s="199"/>
    </row>
    <row r="589">
      <c r="B589" s="183"/>
      <c r="C589" s="199"/>
    </row>
    <row r="590">
      <c r="B590" s="183"/>
      <c r="C590" s="199"/>
    </row>
    <row r="591">
      <c r="B591" s="183"/>
      <c r="C591" s="199"/>
    </row>
    <row r="592">
      <c r="B592" s="183"/>
      <c r="C592" s="199"/>
    </row>
    <row r="593">
      <c r="B593" s="183"/>
      <c r="C593" s="199"/>
    </row>
    <row r="594">
      <c r="B594" s="183"/>
      <c r="C594" s="199"/>
    </row>
    <row r="595">
      <c r="B595" s="183"/>
      <c r="C595" s="199"/>
    </row>
    <row r="596">
      <c r="B596" s="183"/>
      <c r="C596" s="199"/>
    </row>
    <row r="597">
      <c r="B597" s="183"/>
      <c r="C597" s="199"/>
    </row>
    <row r="598">
      <c r="B598" s="183"/>
      <c r="C598" s="199"/>
    </row>
    <row r="599">
      <c r="B599" s="183"/>
      <c r="C599" s="199"/>
    </row>
    <row r="600">
      <c r="B600" s="183"/>
      <c r="C600" s="199"/>
    </row>
    <row r="601">
      <c r="B601" s="183"/>
      <c r="C601" s="199"/>
    </row>
    <row r="602">
      <c r="B602" s="183"/>
      <c r="C602" s="199"/>
    </row>
    <row r="603">
      <c r="B603" s="183"/>
      <c r="C603" s="199"/>
    </row>
    <row r="604">
      <c r="B604" s="183"/>
      <c r="C604" s="199"/>
    </row>
    <row r="605">
      <c r="B605" s="183"/>
      <c r="C605" s="199"/>
    </row>
    <row r="606">
      <c r="B606" s="183"/>
      <c r="C606" s="199"/>
    </row>
    <row r="607">
      <c r="B607" s="183"/>
      <c r="C607" s="199"/>
    </row>
    <row r="608">
      <c r="B608" s="183"/>
      <c r="C608" s="199"/>
    </row>
    <row r="609">
      <c r="B609" s="183"/>
      <c r="C609" s="199"/>
    </row>
    <row r="610">
      <c r="B610" s="183"/>
      <c r="C610" s="199"/>
    </row>
    <row r="611">
      <c r="B611" s="183"/>
      <c r="C611" s="199"/>
    </row>
    <row r="612">
      <c r="B612" s="183"/>
      <c r="C612" s="199"/>
    </row>
    <row r="613">
      <c r="B613" s="183"/>
      <c r="C613" s="199"/>
    </row>
    <row r="614">
      <c r="B614" s="183"/>
      <c r="C614" s="199"/>
    </row>
    <row r="615">
      <c r="B615" s="183"/>
      <c r="C615" s="199"/>
    </row>
    <row r="616">
      <c r="B616" s="183"/>
      <c r="C616" s="199"/>
    </row>
    <row r="617">
      <c r="B617" s="183"/>
      <c r="C617" s="199"/>
    </row>
    <row r="618">
      <c r="B618" s="183"/>
      <c r="C618" s="199"/>
    </row>
    <row r="619">
      <c r="B619" s="183"/>
      <c r="C619" s="199"/>
    </row>
    <row r="620">
      <c r="B620" s="183"/>
      <c r="C620" s="199"/>
    </row>
    <row r="621">
      <c r="B621" s="183"/>
      <c r="C621" s="199"/>
    </row>
    <row r="622">
      <c r="B622" s="183"/>
      <c r="C622" s="199"/>
    </row>
    <row r="623">
      <c r="B623" s="183"/>
      <c r="C623" s="199"/>
    </row>
    <row r="624">
      <c r="B624" s="183"/>
      <c r="C624" s="199"/>
    </row>
    <row r="625">
      <c r="B625" s="183"/>
      <c r="C625" s="199"/>
    </row>
    <row r="626">
      <c r="B626" s="183"/>
      <c r="C626" s="199"/>
    </row>
    <row r="627">
      <c r="B627" s="183"/>
      <c r="C627" s="199"/>
    </row>
    <row r="628">
      <c r="B628" s="183"/>
      <c r="C628" s="199"/>
    </row>
    <row r="629">
      <c r="B629" s="183"/>
      <c r="C629" s="199"/>
    </row>
    <row r="630">
      <c r="B630" s="183"/>
      <c r="C630" s="199"/>
    </row>
    <row r="631">
      <c r="B631" s="183"/>
      <c r="C631" s="199"/>
    </row>
    <row r="632">
      <c r="B632" s="183"/>
      <c r="C632" s="199"/>
    </row>
    <row r="633">
      <c r="B633" s="183"/>
      <c r="C633" s="199"/>
    </row>
    <row r="634">
      <c r="B634" s="183"/>
      <c r="C634" s="199"/>
    </row>
    <row r="635">
      <c r="B635" s="183"/>
      <c r="C635" s="199"/>
    </row>
    <row r="636">
      <c r="B636" s="183"/>
      <c r="C636" s="199"/>
    </row>
    <row r="637">
      <c r="B637" s="183"/>
      <c r="C637" s="199"/>
    </row>
    <row r="638">
      <c r="B638" s="183"/>
      <c r="C638" s="199"/>
    </row>
    <row r="639">
      <c r="B639" s="183"/>
      <c r="C639" s="199"/>
    </row>
    <row r="640">
      <c r="B640" s="183"/>
      <c r="C640" s="199"/>
    </row>
    <row r="641">
      <c r="B641" s="183"/>
      <c r="C641" s="199"/>
    </row>
    <row r="642">
      <c r="B642" s="183"/>
      <c r="C642" s="199"/>
    </row>
    <row r="643">
      <c r="B643" s="183"/>
      <c r="C643" s="199"/>
    </row>
    <row r="644">
      <c r="B644" s="183"/>
      <c r="C644" s="199"/>
    </row>
    <row r="645">
      <c r="B645" s="183"/>
      <c r="C645" s="199"/>
    </row>
    <row r="646">
      <c r="B646" s="183"/>
      <c r="C646" s="199"/>
    </row>
    <row r="647">
      <c r="B647" s="183"/>
      <c r="C647" s="199"/>
    </row>
    <row r="648">
      <c r="B648" s="183"/>
      <c r="C648" s="199"/>
    </row>
    <row r="649">
      <c r="B649" s="183"/>
      <c r="C649" s="199"/>
    </row>
    <row r="650">
      <c r="B650" s="183"/>
      <c r="C650" s="199"/>
    </row>
    <row r="651">
      <c r="B651" s="183"/>
      <c r="C651" s="199"/>
    </row>
    <row r="652">
      <c r="B652" s="183"/>
      <c r="C652" s="199"/>
    </row>
    <row r="653">
      <c r="B653" s="183"/>
      <c r="C653" s="199"/>
    </row>
    <row r="654">
      <c r="B654" s="183"/>
      <c r="C654" s="199"/>
    </row>
    <row r="655">
      <c r="B655" s="183"/>
      <c r="C655" s="199"/>
    </row>
    <row r="656">
      <c r="B656" s="183"/>
      <c r="C656" s="199"/>
    </row>
    <row r="657">
      <c r="B657" s="183"/>
      <c r="C657" s="199"/>
    </row>
    <row r="658">
      <c r="B658" s="183"/>
      <c r="C658" s="199"/>
    </row>
    <row r="659">
      <c r="B659" s="183"/>
      <c r="C659" s="199"/>
    </row>
    <row r="660">
      <c r="B660" s="183"/>
      <c r="C660" s="199"/>
    </row>
    <row r="661">
      <c r="B661" s="183"/>
      <c r="C661" s="199"/>
    </row>
    <row r="662">
      <c r="B662" s="183"/>
      <c r="C662" s="199"/>
    </row>
    <row r="663">
      <c r="B663" s="183"/>
      <c r="C663" s="199"/>
    </row>
    <row r="664">
      <c r="B664" s="183"/>
      <c r="C664" s="199"/>
    </row>
    <row r="665">
      <c r="B665" s="183"/>
      <c r="C665" s="199"/>
    </row>
    <row r="666">
      <c r="B666" s="183"/>
      <c r="C666" s="199"/>
    </row>
    <row r="667">
      <c r="B667" s="183"/>
      <c r="C667" s="199"/>
    </row>
    <row r="668">
      <c r="B668" s="183"/>
      <c r="C668" s="199"/>
    </row>
    <row r="669">
      <c r="B669" s="183"/>
      <c r="C669" s="199"/>
    </row>
    <row r="670">
      <c r="B670" s="183"/>
      <c r="C670" s="199"/>
    </row>
    <row r="671">
      <c r="B671" s="183"/>
      <c r="C671" s="199"/>
    </row>
    <row r="672">
      <c r="B672" s="183"/>
      <c r="C672" s="199"/>
    </row>
    <row r="673">
      <c r="B673" s="183"/>
      <c r="C673" s="199"/>
    </row>
    <row r="674">
      <c r="B674" s="183"/>
      <c r="C674" s="199"/>
    </row>
    <row r="675">
      <c r="B675" s="183"/>
      <c r="C675" s="199"/>
    </row>
    <row r="676">
      <c r="B676" s="183"/>
      <c r="C676" s="199"/>
    </row>
    <row r="677">
      <c r="B677" s="183"/>
      <c r="C677" s="199"/>
    </row>
    <row r="678">
      <c r="B678" s="183"/>
      <c r="C678" s="199"/>
    </row>
    <row r="679">
      <c r="B679" s="183"/>
      <c r="C679" s="199"/>
    </row>
    <row r="680">
      <c r="B680" s="183"/>
      <c r="C680" s="199"/>
    </row>
    <row r="681">
      <c r="B681" s="183"/>
      <c r="C681" s="199"/>
    </row>
    <row r="682">
      <c r="B682" s="183"/>
      <c r="C682" s="199"/>
    </row>
    <row r="683">
      <c r="B683" s="183"/>
      <c r="C683" s="199"/>
    </row>
    <row r="684">
      <c r="B684" s="183"/>
      <c r="C684" s="199"/>
    </row>
    <row r="685">
      <c r="B685" s="183"/>
      <c r="C685" s="199"/>
    </row>
    <row r="686">
      <c r="B686" s="183"/>
      <c r="C686" s="199"/>
    </row>
    <row r="687">
      <c r="B687" s="183"/>
      <c r="C687" s="199"/>
    </row>
    <row r="688">
      <c r="B688" s="183"/>
      <c r="C688" s="199"/>
    </row>
    <row r="689">
      <c r="B689" s="183"/>
      <c r="C689" s="199"/>
    </row>
    <row r="690">
      <c r="B690" s="183"/>
      <c r="C690" s="199"/>
    </row>
    <row r="691">
      <c r="B691" s="183"/>
      <c r="C691" s="199"/>
    </row>
    <row r="692">
      <c r="B692" s="183"/>
      <c r="C692" s="199"/>
    </row>
    <row r="693">
      <c r="B693" s="183"/>
      <c r="C693" s="199"/>
    </row>
    <row r="694">
      <c r="B694" s="183"/>
      <c r="C694" s="199"/>
    </row>
    <row r="695">
      <c r="B695" s="183"/>
      <c r="C695" s="199"/>
    </row>
    <row r="696">
      <c r="B696" s="183"/>
      <c r="C696" s="199"/>
    </row>
    <row r="697">
      <c r="B697" s="183"/>
      <c r="C697" s="199"/>
    </row>
    <row r="698">
      <c r="B698" s="183"/>
      <c r="C698" s="199"/>
    </row>
    <row r="699">
      <c r="B699" s="183"/>
      <c r="C699" s="199"/>
    </row>
    <row r="700">
      <c r="B700" s="183"/>
      <c r="C700" s="199"/>
    </row>
    <row r="701">
      <c r="B701" s="183"/>
      <c r="C701" s="199"/>
    </row>
    <row r="702">
      <c r="B702" s="183"/>
      <c r="C702" s="199"/>
    </row>
    <row r="703">
      <c r="B703" s="183"/>
      <c r="C703" s="199"/>
    </row>
    <row r="704">
      <c r="B704" s="183"/>
      <c r="C704" s="199"/>
    </row>
    <row r="705">
      <c r="B705" s="183"/>
      <c r="C705" s="199"/>
    </row>
    <row r="706">
      <c r="B706" s="183"/>
      <c r="C706" s="199"/>
    </row>
    <row r="707">
      <c r="B707" s="183"/>
      <c r="C707" s="199"/>
    </row>
    <row r="708">
      <c r="B708" s="183"/>
      <c r="C708" s="199"/>
    </row>
    <row r="709">
      <c r="B709" s="183"/>
      <c r="C709" s="199"/>
    </row>
    <row r="710">
      <c r="B710" s="183"/>
      <c r="C710" s="199"/>
    </row>
    <row r="711">
      <c r="B711" s="183"/>
      <c r="C711" s="199"/>
    </row>
    <row r="712">
      <c r="B712" s="183"/>
      <c r="C712" s="199"/>
    </row>
    <row r="713">
      <c r="B713" s="183"/>
      <c r="C713" s="199"/>
    </row>
    <row r="714">
      <c r="B714" s="183"/>
      <c r="C714" s="199"/>
    </row>
    <row r="715">
      <c r="B715" s="183"/>
      <c r="C715" s="199"/>
    </row>
    <row r="716">
      <c r="B716" s="183"/>
      <c r="C716" s="199"/>
    </row>
    <row r="717">
      <c r="B717" s="183"/>
      <c r="C717" s="199"/>
    </row>
    <row r="718">
      <c r="B718" s="183"/>
      <c r="C718" s="199"/>
    </row>
    <row r="719">
      <c r="B719" s="183"/>
      <c r="C719" s="199"/>
    </row>
    <row r="720">
      <c r="B720" s="183"/>
      <c r="C720" s="199"/>
    </row>
    <row r="721">
      <c r="B721" s="183"/>
      <c r="C721" s="199"/>
    </row>
    <row r="722">
      <c r="B722" s="183"/>
      <c r="C722" s="199"/>
    </row>
    <row r="723">
      <c r="B723" s="183"/>
      <c r="C723" s="199"/>
    </row>
    <row r="724">
      <c r="B724" s="183"/>
      <c r="C724" s="199"/>
    </row>
    <row r="725">
      <c r="B725" s="183"/>
      <c r="C725" s="199"/>
    </row>
    <row r="726">
      <c r="B726" s="183"/>
      <c r="C726" s="199"/>
    </row>
    <row r="727">
      <c r="B727" s="183"/>
      <c r="C727" s="199"/>
    </row>
    <row r="728">
      <c r="B728" s="183"/>
      <c r="C728" s="199"/>
    </row>
    <row r="729">
      <c r="B729" s="183"/>
      <c r="C729" s="199"/>
    </row>
    <row r="730">
      <c r="B730" s="183"/>
      <c r="C730" s="199"/>
    </row>
    <row r="731">
      <c r="B731" s="183"/>
      <c r="C731" s="199"/>
    </row>
    <row r="732">
      <c r="B732" s="183"/>
      <c r="C732" s="199"/>
    </row>
    <row r="733">
      <c r="B733" s="183"/>
      <c r="C733" s="199"/>
    </row>
    <row r="734">
      <c r="B734" s="183"/>
      <c r="C734" s="199"/>
    </row>
    <row r="735">
      <c r="B735" s="183"/>
      <c r="C735" s="199"/>
    </row>
    <row r="736">
      <c r="B736" s="183"/>
      <c r="C736" s="199"/>
    </row>
    <row r="737">
      <c r="B737" s="183"/>
      <c r="C737" s="199"/>
    </row>
    <row r="738">
      <c r="B738" s="183"/>
      <c r="C738" s="199"/>
    </row>
    <row r="739">
      <c r="B739" s="183"/>
      <c r="C739" s="199"/>
    </row>
    <row r="740">
      <c r="B740" s="183"/>
      <c r="C740" s="199"/>
    </row>
    <row r="741">
      <c r="B741" s="183"/>
      <c r="C741" s="199"/>
    </row>
    <row r="742">
      <c r="B742" s="183"/>
      <c r="C742" s="199"/>
    </row>
    <row r="743">
      <c r="B743" s="183"/>
      <c r="C743" s="199"/>
    </row>
    <row r="744">
      <c r="B744" s="183"/>
      <c r="C744" s="199"/>
    </row>
    <row r="745">
      <c r="B745" s="183"/>
      <c r="C745" s="199"/>
    </row>
    <row r="746">
      <c r="B746" s="183"/>
      <c r="C746" s="199"/>
    </row>
    <row r="747">
      <c r="B747" s="183"/>
      <c r="C747" s="199"/>
    </row>
    <row r="748">
      <c r="B748" s="183"/>
      <c r="C748" s="199"/>
    </row>
    <row r="749">
      <c r="B749" s="183"/>
      <c r="C749" s="199"/>
    </row>
    <row r="750">
      <c r="B750" s="183"/>
      <c r="C750" s="199"/>
    </row>
    <row r="751">
      <c r="B751" s="183"/>
      <c r="C751" s="199"/>
    </row>
    <row r="752">
      <c r="B752" s="183"/>
      <c r="C752" s="199"/>
    </row>
    <row r="753">
      <c r="B753" s="183"/>
      <c r="C753" s="199"/>
    </row>
    <row r="754">
      <c r="B754" s="183"/>
      <c r="C754" s="199"/>
    </row>
    <row r="755">
      <c r="B755" s="183"/>
      <c r="C755" s="199"/>
    </row>
    <row r="756">
      <c r="B756" s="183"/>
      <c r="C756" s="199"/>
    </row>
    <row r="757">
      <c r="B757" s="183"/>
      <c r="C757" s="199"/>
    </row>
    <row r="758">
      <c r="B758" s="183"/>
      <c r="C758" s="199"/>
    </row>
    <row r="759">
      <c r="B759" s="183"/>
      <c r="C759" s="199"/>
    </row>
    <row r="760">
      <c r="B760" s="183"/>
      <c r="C760" s="199"/>
    </row>
    <row r="761">
      <c r="B761" s="183"/>
      <c r="C761" s="199"/>
    </row>
    <row r="762">
      <c r="B762" s="183"/>
      <c r="C762" s="199"/>
    </row>
    <row r="763">
      <c r="B763" s="183"/>
      <c r="C763" s="199"/>
    </row>
    <row r="764">
      <c r="B764" s="183"/>
      <c r="C764" s="199"/>
    </row>
    <row r="765">
      <c r="B765" s="183"/>
      <c r="C765" s="199"/>
    </row>
    <row r="766">
      <c r="B766" s="183"/>
      <c r="C766" s="199"/>
    </row>
    <row r="767">
      <c r="B767" s="183"/>
      <c r="C767" s="199"/>
    </row>
    <row r="768">
      <c r="B768" s="183"/>
      <c r="C768" s="199"/>
    </row>
    <row r="769">
      <c r="B769" s="183"/>
      <c r="C769" s="199"/>
    </row>
    <row r="770">
      <c r="B770" s="183"/>
      <c r="C770" s="199"/>
    </row>
    <row r="771">
      <c r="B771" s="183"/>
      <c r="C771" s="199"/>
    </row>
    <row r="772">
      <c r="B772" s="183"/>
      <c r="C772" s="199"/>
    </row>
    <row r="773">
      <c r="B773" s="183"/>
      <c r="C773" s="199"/>
    </row>
    <row r="774">
      <c r="B774" s="183"/>
      <c r="C774" s="199"/>
    </row>
    <row r="775">
      <c r="B775" s="183"/>
      <c r="C775" s="199"/>
    </row>
    <row r="776">
      <c r="B776" s="183"/>
      <c r="C776" s="199"/>
    </row>
    <row r="777">
      <c r="B777" s="183"/>
      <c r="C777" s="199"/>
    </row>
    <row r="778">
      <c r="B778" s="183"/>
      <c r="C778" s="199"/>
    </row>
    <row r="779">
      <c r="B779" s="183"/>
      <c r="C779" s="199"/>
    </row>
    <row r="780">
      <c r="B780" s="183"/>
      <c r="C780" s="199"/>
    </row>
    <row r="781">
      <c r="B781" s="183"/>
      <c r="C781" s="199"/>
    </row>
    <row r="782">
      <c r="B782" s="183"/>
      <c r="C782" s="199"/>
    </row>
    <row r="783">
      <c r="B783" s="183"/>
      <c r="C783" s="199"/>
    </row>
    <row r="784">
      <c r="B784" s="183"/>
      <c r="C784" s="199"/>
    </row>
    <row r="785">
      <c r="B785" s="183"/>
      <c r="C785" s="199"/>
    </row>
    <row r="786">
      <c r="B786" s="183"/>
      <c r="C786" s="199"/>
    </row>
    <row r="787">
      <c r="B787" s="183"/>
      <c r="C787" s="199"/>
    </row>
    <row r="788">
      <c r="B788" s="183"/>
      <c r="C788" s="199"/>
    </row>
    <row r="789">
      <c r="B789" s="183"/>
      <c r="C789" s="199"/>
    </row>
    <row r="790">
      <c r="B790" s="183"/>
      <c r="C790" s="199"/>
    </row>
    <row r="791">
      <c r="B791" s="183"/>
      <c r="C791" s="199"/>
    </row>
    <row r="792">
      <c r="B792" s="183"/>
      <c r="C792" s="199"/>
    </row>
    <row r="793">
      <c r="B793" s="183"/>
      <c r="C793" s="199"/>
    </row>
    <row r="794">
      <c r="B794" s="183"/>
      <c r="C794" s="199"/>
    </row>
    <row r="795">
      <c r="B795" s="183"/>
      <c r="C795" s="199"/>
    </row>
    <row r="796">
      <c r="B796" s="183"/>
      <c r="C796" s="199"/>
    </row>
    <row r="797">
      <c r="B797" s="183"/>
      <c r="C797" s="199"/>
    </row>
    <row r="798">
      <c r="B798" s="183"/>
      <c r="C798" s="199"/>
    </row>
    <row r="799">
      <c r="B799" s="183"/>
      <c r="C799" s="199"/>
    </row>
    <row r="800">
      <c r="B800" s="183"/>
      <c r="C800" s="199"/>
    </row>
    <row r="801">
      <c r="B801" s="183"/>
      <c r="C801" s="199"/>
    </row>
    <row r="802">
      <c r="B802" s="183"/>
      <c r="C802" s="199"/>
    </row>
    <row r="803">
      <c r="B803" s="183"/>
      <c r="C803" s="199"/>
    </row>
    <row r="804">
      <c r="B804" s="183"/>
      <c r="C804" s="199"/>
    </row>
    <row r="805">
      <c r="B805" s="183"/>
      <c r="C805" s="199"/>
    </row>
    <row r="806">
      <c r="B806" s="183"/>
      <c r="C806" s="199"/>
    </row>
    <row r="807">
      <c r="B807" s="183"/>
      <c r="C807" s="199"/>
    </row>
    <row r="808">
      <c r="B808" s="183"/>
      <c r="C808" s="199"/>
    </row>
    <row r="809">
      <c r="B809" s="183"/>
      <c r="C809" s="199"/>
    </row>
    <row r="810">
      <c r="B810" s="183"/>
      <c r="C810" s="199"/>
    </row>
    <row r="811">
      <c r="B811" s="183"/>
      <c r="C811" s="199"/>
    </row>
    <row r="812">
      <c r="B812" s="183"/>
      <c r="C812" s="199"/>
    </row>
    <row r="813">
      <c r="B813" s="183"/>
      <c r="C813" s="199"/>
    </row>
    <row r="814">
      <c r="B814" s="183"/>
      <c r="C814" s="199"/>
    </row>
    <row r="815">
      <c r="B815" s="183"/>
      <c r="C815" s="199"/>
    </row>
    <row r="816">
      <c r="B816" s="183"/>
      <c r="C816" s="199"/>
    </row>
    <row r="817">
      <c r="B817" s="183"/>
      <c r="C817" s="199"/>
    </row>
    <row r="818">
      <c r="B818" s="183"/>
      <c r="C818" s="199"/>
    </row>
    <row r="819">
      <c r="B819" s="183"/>
      <c r="C819" s="199"/>
    </row>
    <row r="820">
      <c r="B820" s="183"/>
      <c r="C820" s="199"/>
    </row>
    <row r="821">
      <c r="B821" s="183"/>
      <c r="C821" s="199"/>
    </row>
    <row r="822">
      <c r="B822" s="183"/>
      <c r="C822" s="199"/>
    </row>
    <row r="823">
      <c r="B823" s="183"/>
      <c r="C823" s="199"/>
    </row>
    <row r="824">
      <c r="B824" s="183"/>
      <c r="C824" s="199"/>
    </row>
    <row r="825">
      <c r="B825" s="183"/>
      <c r="C825" s="199"/>
    </row>
    <row r="826">
      <c r="B826" s="183"/>
      <c r="C826" s="199"/>
    </row>
    <row r="827">
      <c r="B827" s="183"/>
      <c r="C827" s="199"/>
    </row>
    <row r="828">
      <c r="B828" s="183"/>
      <c r="C828" s="199"/>
    </row>
    <row r="829">
      <c r="B829" s="183"/>
      <c r="C829" s="199"/>
    </row>
    <row r="830">
      <c r="B830" s="183"/>
      <c r="C830" s="199"/>
    </row>
    <row r="831">
      <c r="B831" s="183"/>
      <c r="C831" s="199"/>
    </row>
    <row r="832">
      <c r="B832" s="183"/>
      <c r="C832" s="199"/>
    </row>
    <row r="833">
      <c r="B833" s="183"/>
      <c r="C833" s="199"/>
    </row>
    <row r="834">
      <c r="B834" s="183"/>
      <c r="C834" s="199"/>
    </row>
    <row r="835">
      <c r="B835" s="183"/>
      <c r="C835" s="199"/>
    </row>
    <row r="836">
      <c r="B836" s="183"/>
      <c r="C836" s="199"/>
    </row>
    <row r="837">
      <c r="B837" s="183"/>
      <c r="C837" s="199"/>
    </row>
    <row r="838">
      <c r="B838" s="183"/>
      <c r="C838" s="199"/>
    </row>
    <row r="839">
      <c r="B839" s="183"/>
      <c r="C839" s="199"/>
    </row>
    <row r="840">
      <c r="B840" s="183"/>
      <c r="C840" s="199"/>
    </row>
    <row r="841">
      <c r="B841" s="183"/>
      <c r="C841" s="199"/>
    </row>
    <row r="842">
      <c r="B842" s="183"/>
      <c r="C842" s="199"/>
    </row>
    <row r="843">
      <c r="B843" s="183"/>
      <c r="C843" s="199"/>
    </row>
    <row r="844">
      <c r="B844" s="183"/>
      <c r="C844" s="199"/>
    </row>
    <row r="845">
      <c r="B845" s="183"/>
      <c r="C845" s="199"/>
    </row>
    <row r="846">
      <c r="B846" s="183"/>
      <c r="C846" s="199"/>
    </row>
    <row r="847">
      <c r="B847" s="183"/>
      <c r="C847" s="199"/>
    </row>
    <row r="848">
      <c r="B848" s="183"/>
      <c r="C848" s="199"/>
    </row>
    <row r="849">
      <c r="B849" s="183"/>
      <c r="C849" s="199"/>
    </row>
    <row r="850">
      <c r="B850" s="183"/>
      <c r="C850" s="199"/>
    </row>
    <row r="851">
      <c r="B851" s="183"/>
      <c r="C851" s="199"/>
    </row>
    <row r="852">
      <c r="B852" s="183"/>
      <c r="C852" s="199"/>
    </row>
    <row r="853">
      <c r="B853" s="183"/>
      <c r="C853" s="199"/>
    </row>
    <row r="854">
      <c r="B854" s="183"/>
      <c r="C854" s="199"/>
    </row>
    <row r="855">
      <c r="B855" s="183"/>
      <c r="C855" s="199"/>
    </row>
    <row r="856">
      <c r="B856" s="183"/>
      <c r="C856" s="199"/>
    </row>
    <row r="857">
      <c r="B857" s="183"/>
      <c r="C857" s="199"/>
    </row>
    <row r="858">
      <c r="B858" s="183"/>
      <c r="C858" s="199"/>
    </row>
    <row r="859">
      <c r="B859" s="183"/>
      <c r="C859" s="199"/>
    </row>
    <row r="860">
      <c r="B860" s="183"/>
      <c r="C860" s="199"/>
    </row>
    <row r="861">
      <c r="B861" s="183"/>
      <c r="C861" s="199"/>
    </row>
    <row r="862">
      <c r="B862" s="183"/>
      <c r="C862" s="199"/>
    </row>
    <row r="863">
      <c r="B863" s="183"/>
      <c r="C863" s="199"/>
    </row>
    <row r="864">
      <c r="B864" s="183"/>
      <c r="C864" s="199"/>
    </row>
    <row r="865">
      <c r="B865" s="183"/>
      <c r="C865" s="199"/>
    </row>
    <row r="866">
      <c r="B866" s="183"/>
      <c r="C866" s="199"/>
    </row>
    <row r="867">
      <c r="B867" s="183"/>
      <c r="C867" s="199"/>
    </row>
    <row r="868">
      <c r="B868" s="183"/>
      <c r="C868" s="199"/>
    </row>
    <row r="869">
      <c r="B869" s="183"/>
      <c r="C869" s="199"/>
    </row>
    <row r="870">
      <c r="B870" s="183"/>
      <c r="C870" s="199"/>
    </row>
    <row r="871">
      <c r="B871" s="183"/>
      <c r="C871" s="199"/>
    </row>
    <row r="872">
      <c r="B872" s="183"/>
      <c r="C872" s="199"/>
    </row>
    <row r="873">
      <c r="B873" s="183"/>
      <c r="C873" s="199"/>
    </row>
    <row r="874">
      <c r="B874" s="183"/>
      <c r="C874" s="199"/>
    </row>
    <row r="875">
      <c r="B875" s="183"/>
      <c r="C875" s="199"/>
    </row>
    <row r="876">
      <c r="B876" s="183"/>
      <c r="C876" s="199"/>
    </row>
    <row r="877">
      <c r="B877" s="183"/>
      <c r="C877" s="199"/>
    </row>
    <row r="878">
      <c r="B878" s="183"/>
      <c r="C878" s="199"/>
    </row>
    <row r="879">
      <c r="B879" s="183"/>
      <c r="C879" s="199"/>
    </row>
    <row r="880">
      <c r="B880" s="183"/>
      <c r="C880" s="199"/>
    </row>
    <row r="881">
      <c r="B881" s="183"/>
      <c r="C881" s="199"/>
    </row>
    <row r="882">
      <c r="B882" s="183"/>
      <c r="C882" s="199"/>
    </row>
    <row r="883">
      <c r="B883" s="183"/>
      <c r="C883" s="199"/>
    </row>
    <row r="884">
      <c r="B884" s="183"/>
      <c r="C884" s="199"/>
    </row>
    <row r="885">
      <c r="B885" s="183"/>
      <c r="C885" s="199"/>
    </row>
    <row r="886">
      <c r="B886" s="183"/>
      <c r="C886" s="199"/>
    </row>
    <row r="887">
      <c r="B887" s="183"/>
      <c r="C887" s="199"/>
    </row>
    <row r="888">
      <c r="B888" s="183"/>
      <c r="C888" s="199"/>
    </row>
    <row r="889">
      <c r="B889" s="183"/>
      <c r="C889" s="199"/>
    </row>
    <row r="890">
      <c r="B890" s="183"/>
      <c r="C890" s="199"/>
    </row>
    <row r="891">
      <c r="B891" s="183"/>
      <c r="C891" s="199"/>
    </row>
    <row r="892">
      <c r="B892" s="183"/>
      <c r="C892" s="199"/>
    </row>
    <row r="893">
      <c r="B893" s="183"/>
      <c r="C893" s="199"/>
    </row>
    <row r="894">
      <c r="B894" s="183"/>
      <c r="C894" s="199"/>
    </row>
    <row r="895">
      <c r="B895" s="183"/>
      <c r="C895" s="199"/>
    </row>
    <row r="896">
      <c r="B896" s="183"/>
      <c r="C896" s="199"/>
    </row>
    <row r="897">
      <c r="B897" s="183"/>
      <c r="C897" s="199"/>
    </row>
    <row r="898">
      <c r="B898" s="183"/>
      <c r="C898" s="199"/>
    </row>
    <row r="899">
      <c r="B899" s="183"/>
      <c r="C899" s="199"/>
    </row>
    <row r="900">
      <c r="B900" s="183"/>
      <c r="C900" s="199"/>
    </row>
    <row r="901">
      <c r="B901" s="183"/>
      <c r="C901" s="199"/>
    </row>
    <row r="902">
      <c r="B902" s="183"/>
      <c r="C902" s="199"/>
    </row>
    <row r="903">
      <c r="B903" s="183"/>
      <c r="C903" s="199"/>
    </row>
    <row r="904">
      <c r="B904" s="183"/>
      <c r="C904" s="199"/>
    </row>
    <row r="905">
      <c r="B905" s="183"/>
      <c r="C905" s="199"/>
    </row>
    <row r="906">
      <c r="B906" s="183"/>
      <c r="C906" s="199"/>
    </row>
    <row r="907">
      <c r="B907" s="183"/>
      <c r="C907" s="199"/>
    </row>
    <row r="908">
      <c r="B908" s="183"/>
      <c r="C908" s="199"/>
    </row>
    <row r="909">
      <c r="B909" s="183"/>
      <c r="C909" s="199"/>
    </row>
    <row r="910">
      <c r="B910" s="183"/>
      <c r="C910" s="199"/>
    </row>
    <row r="911">
      <c r="B911" s="183"/>
      <c r="C911" s="199"/>
    </row>
    <row r="912">
      <c r="B912" s="183"/>
      <c r="C912" s="199"/>
    </row>
    <row r="913">
      <c r="B913" s="183"/>
      <c r="C913" s="199"/>
    </row>
    <row r="914">
      <c r="B914" s="183"/>
      <c r="C914" s="199"/>
    </row>
    <row r="915">
      <c r="B915" s="183"/>
      <c r="C915" s="199"/>
    </row>
    <row r="916">
      <c r="B916" s="183"/>
      <c r="C916" s="199"/>
    </row>
    <row r="917">
      <c r="B917" s="183"/>
      <c r="C917" s="199"/>
    </row>
    <row r="918">
      <c r="B918" s="183"/>
      <c r="C918" s="199"/>
    </row>
    <row r="919">
      <c r="B919" s="183"/>
      <c r="C919" s="199"/>
    </row>
    <row r="920">
      <c r="B920" s="183"/>
      <c r="C920" s="199"/>
    </row>
    <row r="921">
      <c r="B921" s="183"/>
      <c r="C921" s="199"/>
    </row>
    <row r="922">
      <c r="B922" s="183"/>
      <c r="C922" s="199"/>
    </row>
    <row r="923">
      <c r="B923" s="183"/>
      <c r="C923" s="199"/>
    </row>
    <row r="924">
      <c r="B924" s="183"/>
      <c r="C924" s="199"/>
    </row>
    <row r="925">
      <c r="B925" s="183"/>
      <c r="C925" s="199"/>
    </row>
    <row r="926">
      <c r="B926" s="183"/>
      <c r="C926" s="199"/>
    </row>
    <row r="927">
      <c r="B927" s="183"/>
      <c r="C927" s="199"/>
    </row>
    <row r="928">
      <c r="B928" s="183"/>
      <c r="C928" s="199"/>
    </row>
    <row r="929">
      <c r="B929" s="183"/>
      <c r="C929" s="199"/>
    </row>
    <row r="930">
      <c r="B930" s="183"/>
      <c r="C930" s="199"/>
    </row>
    <row r="931">
      <c r="B931" s="183"/>
      <c r="C931" s="199"/>
    </row>
    <row r="932">
      <c r="B932" s="183"/>
      <c r="C932" s="199"/>
    </row>
    <row r="933">
      <c r="B933" s="183"/>
      <c r="C933" s="199"/>
    </row>
    <row r="934">
      <c r="B934" s="183"/>
      <c r="C934" s="199"/>
    </row>
    <row r="935">
      <c r="B935" s="183"/>
      <c r="C935" s="199"/>
    </row>
    <row r="936">
      <c r="B936" s="183"/>
      <c r="C936" s="199"/>
    </row>
    <row r="937">
      <c r="B937" s="183"/>
      <c r="C937" s="199"/>
    </row>
    <row r="938">
      <c r="B938" s="183"/>
      <c r="C938" s="199"/>
    </row>
    <row r="939">
      <c r="B939" s="183"/>
      <c r="C939" s="199"/>
    </row>
    <row r="940">
      <c r="B940" s="183"/>
      <c r="C940" s="199"/>
    </row>
    <row r="941">
      <c r="B941" s="183"/>
      <c r="C941" s="199"/>
    </row>
    <row r="942">
      <c r="B942" s="183"/>
      <c r="C942" s="199"/>
    </row>
    <row r="943">
      <c r="B943" s="183"/>
      <c r="C943" s="199"/>
    </row>
    <row r="944">
      <c r="B944" s="183"/>
      <c r="C944" s="199"/>
    </row>
    <row r="945">
      <c r="B945" s="183"/>
      <c r="C945" s="199"/>
    </row>
    <row r="946">
      <c r="B946" s="183"/>
      <c r="C946" s="199"/>
    </row>
    <row r="947">
      <c r="B947" s="183"/>
      <c r="C947" s="199"/>
    </row>
    <row r="948">
      <c r="B948" s="183"/>
      <c r="C948" s="199"/>
    </row>
    <row r="949">
      <c r="B949" s="183"/>
      <c r="C949" s="199"/>
    </row>
    <row r="950">
      <c r="B950" s="183"/>
      <c r="C950" s="199"/>
    </row>
    <row r="951">
      <c r="B951" s="183"/>
      <c r="C951" s="199"/>
    </row>
    <row r="952">
      <c r="B952" s="183"/>
      <c r="C952" s="199"/>
    </row>
    <row r="953">
      <c r="B953" s="183"/>
      <c r="C953" s="199"/>
    </row>
    <row r="954">
      <c r="B954" s="183"/>
      <c r="C954" s="199"/>
    </row>
    <row r="955">
      <c r="B955" s="183"/>
      <c r="C955" s="199"/>
    </row>
    <row r="956">
      <c r="B956" s="183"/>
      <c r="C956" s="199"/>
    </row>
    <row r="957">
      <c r="B957" s="183"/>
      <c r="C957" s="199"/>
    </row>
    <row r="958">
      <c r="B958" s="183"/>
      <c r="C958" s="199"/>
    </row>
    <row r="959">
      <c r="B959" s="183"/>
      <c r="C959" s="199"/>
    </row>
    <row r="960">
      <c r="B960" s="183"/>
      <c r="C960" s="199"/>
    </row>
    <row r="961">
      <c r="B961" s="183"/>
      <c r="C961" s="199"/>
    </row>
    <row r="962">
      <c r="B962" s="183"/>
      <c r="C962" s="199"/>
    </row>
    <row r="963">
      <c r="B963" s="183"/>
      <c r="C963" s="199"/>
    </row>
    <row r="964">
      <c r="B964" s="183"/>
      <c r="C964" s="199"/>
    </row>
    <row r="965">
      <c r="B965" s="183"/>
      <c r="C965" s="199"/>
    </row>
    <row r="966">
      <c r="B966" s="183"/>
      <c r="C966" s="199"/>
    </row>
    <row r="967">
      <c r="B967" s="183"/>
      <c r="C967" s="199"/>
    </row>
    <row r="968">
      <c r="B968" s="183"/>
      <c r="C968" s="199"/>
    </row>
    <row r="969">
      <c r="B969" s="183"/>
      <c r="C969" s="199"/>
    </row>
    <row r="970">
      <c r="B970" s="183"/>
      <c r="C970" s="199"/>
    </row>
    <row r="971">
      <c r="B971" s="183"/>
      <c r="C971" s="199"/>
    </row>
    <row r="972">
      <c r="B972" s="183"/>
      <c r="C972" s="199"/>
    </row>
    <row r="973">
      <c r="B973" s="183"/>
      <c r="C973" s="199"/>
    </row>
    <row r="974">
      <c r="B974" s="183"/>
      <c r="C974" s="199"/>
    </row>
    <row r="975">
      <c r="B975" s="183"/>
      <c r="C975" s="199"/>
    </row>
    <row r="976">
      <c r="B976" s="183"/>
      <c r="C976" s="199"/>
    </row>
    <row r="977">
      <c r="B977" s="183"/>
      <c r="C977" s="199"/>
    </row>
    <row r="978">
      <c r="B978" s="183"/>
      <c r="C978" s="199"/>
    </row>
    <row r="979">
      <c r="B979" s="183"/>
      <c r="C979" s="199"/>
    </row>
    <row r="980">
      <c r="B980" s="183"/>
      <c r="C980" s="199"/>
    </row>
    <row r="981">
      <c r="B981" s="183"/>
      <c r="C981" s="199"/>
    </row>
    <row r="982">
      <c r="B982" s="183"/>
      <c r="C982" s="199"/>
    </row>
    <row r="983">
      <c r="B983" s="183"/>
      <c r="C983" s="199"/>
    </row>
    <row r="984">
      <c r="B984" s="183"/>
      <c r="C984" s="199"/>
    </row>
    <row r="985">
      <c r="B985" s="183"/>
      <c r="C985" s="199"/>
    </row>
    <row r="986">
      <c r="B986" s="183"/>
      <c r="C986" s="199"/>
    </row>
    <row r="987">
      <c r="B987" s="183"/>
      <c r="C987" s="199"/>
    </row>
    <row r="988">
      <c r="B988" s="183"/>
      <c r="C988" s="199"/>
    </row>
    <row r="989">
      <c r="B989" s="183"/>
      <c r="C989" s="199"/>
    </row>
    <row r="990">
      <c r="B990" s="183"/>
      <c r="C990" s="199"/>
    </row>
    <row r="991">
      <c r="B991" s="183"/>
      <c r="C991" s="199"/>
    </row>
    <row r="992">
      <c r="B992" s="183"/>
      <c r="C992" s="199"/>
    </row>
    <row r="993">
      <c r="B993" s="183"/>
      <c r="C993" s="199"/>
    </row>
    <row r="994">
      <c r="B994" s="183"/>
      <c r="C994" s="199"/>
    </row>
    <row r="995">
      <c r="B995" s="183"/>
      <c r="C995" s="199"/>
    </row>
    <row r="996">
      <c r="B996" s="183"/>
      <c r="C996" s="199"/>
    </row>
    <row r="997">
      <c r="B997" s="183"/>
      <c r="C997" s="199"/>
    </row>
    <row r="998">
      <c r="B998" s="183"/>
      <c r="C998" s="19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9"/>
    <col customWidth="1" min="2" max="2" width="24.29"/>
    <col customWidth="1" min="3" max="3" width="15.57"/>
    <col customWidth="1" min="4" max="6" width="16.71"/>
    <col customWidth="1" min="7" max="7" width="11.43"/>
    <col customWidth="1" min="8" max="8" width="37.57"/>
    <col customWidth="1" min="9" max="9" width="16.71"/>
  </cols>
  <sheetData>
    <row r="1">
      <c r="A1" s="155" t="s">
        <v>23</v>
      </c>
      <c r="B1" s="155" t="s">
        <v>24</v>
      </c>
      <c r="C1" s="156" t="s">
        <v>25</v>
      </c>
      <c r="D1" s="124" t="s">
        <v>42</v>
      </c>
      <c r="E1" s="200" t="s">
        <v>904</v>
      </c>
      <c r="F1" s="200" t="s">
        <v>905</v>
      </c>
      <c r="G1" s="200" t="s">
        <v>906</v>
      </c>
      <c r="H1" s="124" t="s">
        <v>907</v>
      </c>
      <c r="I1" s="124" t="s">
        <v>908</v>
      </c>
    </row>
    <row r="2">
      <c r="A2" s="33">
        <v>1.0</v>
      </c>
      <c r="B2" s="34" t="s">
        <v>126</v>
      </c>
      <c r="C2" s="35" t="s">
        <v>127</v>
      </c>
      <c r="D2" s="19" t="s">
        <v>125</v>
      </c>
      <c r="E2" s="201" t="s">
        <v>909</v>
      </c>
      <c r="F2" s="202" t="s">
        <v>910</v>
      </c>
      <c r="G2" s="203">
        <v>1.0</v>
      </c>
      <c r="H2" s="14"/>
      <c r="I2" s="14"/>
    </row>
    <row r="3">
      <c r="A3" s="33">
        <v>2.0</v>
      </c>
      <c r="B3" s="34" t="s">
        <v>126</v>
      </c>
      <c r="C3" s="35" t="s">
        <v>132</v>
      </c>
      <c r="D3" s="19" t="s">
        <v>125</v>
      </c>
      <c r="E3" s="201" t="s">
        <v>909</v>
      </c>
      <c r="F3" s="202" t="s">
        <v>910</v>
      </c>
      <c r="G3" s="203">
        <v>1.0</v>
      </c>
      <c r="H3" s="14"/>
      <c r="I3" s="14"/>
    </row>
    <row r="4">
      <c r="A4" s="33">
        <v>3.0</v>
      </c>
      <c r="B4" s="34" t="s">
        <v>126</v>
      </c>
      <c r="C4" s="35" t="s">
        <v>135</v>
      </c>
      <c r="D4" s="19" t="s">
        <v>125</v>
      </c>
      <c r="E4" s="201" t="s">
        <v>909</v>
      </c>
      <c r="F4" s="202" t="s">
        <v>910</v>
      </c>
      <c r="G4" s="203">
        <v>1.0</v>
      </c>
      <c r="H4" s="14"/>
      <c r="I4" s="14"/>
    </row>
    <row r="5">
      <c r="A5" s="33">
        <v>4.0</v>
      </c>
      <c r="B5" s="34" t="s">
        <v>137</v>
      </c>
      <c r="C5" s="44"/>
      <c r="D5" s="19" t="s">
        <v>138</v>
      </c>
      <c r="E5" s="201" t="s">
        <v>911</v>
      </c>
      <c r="F5" s="202" t="s">
        <v>912</v>
      </c>
      <c r="G5" s="203">
        <v>0.0</v>
      </c>
      <c r="H5" s="24"/>
      <c r="I5" s="24"/>
    </row>
    <row r="6">
      <c r="A6" s="33">
        <v>5.0</v>
      </c>
      <c r="B6" s="34" t="s">
        <v>142</v>
      </c>
      <c r="C6" s="47"/>
      <c r="D6" s="19" t="s">
        <v>144</v>
      </c>
      <c r="E6" s="201" t="s">
        <v>913</v>
      </c>
      <c r="F6" s="202" t="s">
        <v>914</v>
      </c>
      <c r="G6" s="203">
        <v>0.0</v>
      </c>
      <c r="H6" s="24"/>
      <c r="I6" s="24"/>
    </row>
    <row r="7">
      <c r="A7" s="33">
        <v>6.0</v>
      </c>
      <c r="B7" s="34" t="s">
        <v>145</v>
      </c>
      <c r="C7" s="35" t="s">
        <v>146</v>
      </c>
      <c r="D7" s="19" t="s">
        <v>125</v>
      </c>
      <c r="E7" s="201" t="s">
        <v>915</v>
      </c>
      <c r="F7" s="202" t="s">
        <v>916</v>
      </c>
      <c r="G7" s="203">
        <v>1.0</v>
      </c>
      <c r="H7" s="204"/>
      <c r="I7" s="204"/>
    </row>
    <row r="8">
      <c r="A8" s="33">
        <v>7.0</v>
      </c>
      <c r="B8" s="34" t="s">
        <v>148</v>
      </c>
      <c r="C8" s="44"/>
      <c r="D8" s="19" t="s">
        <v>150</v>
      </c>
      <c r="E8" s="201" t="s">
        <v>917</v>
      </c>
      <c r="F8" s="202" t="s">
        <v>918</v>
      </c>
      <c r="G8" s="203">
        <v>0.0</v>
      </c>
      <c r="H8" s="24" t="s">
        <v>919</v>
      </c>
      <c r="I8" s="24"/>
    </row>
    <row r="9">
      <c r="A9" s="33">
        <v>8.0</v>
      </c>
      <c r="B9" s="34" t="s">
        <v>153</v>
      </c>
      <c r="C9" s="60"/>
      <c r="D9" s="19" t="s">
        <v>144</v>
      </c>
      <c r="E9" s="201" t="s">
        <v>913</v>
      </c>
      <c r="F9" s="202" t="s">
        <v>920</v>
      </c>
      <c r="G9" s="203">
        <v>1.0</v>
      </c>
      <c r="H9" s="205"/>
      <c r="I9" s="205"/>
    </row>
    <row r="10">
      <c r="A10" s="33">
        <v>9.0</v>
      </c>
      <c r="B10" s="64" t="s">
        <v>155</v>
      </c>
      <c r="C10" s="65"/>
      <c r="D10" s="19" t="s">
        <v>125</v>
      </c>
      <c r="E10" s="201" t="s">
        <v>921</v>
      </c>
      <c r="F10" s="202" t="s">
        <v>922</v>
      </c>
      <c r="G10" s="203">
        <v>0.0</v>
      </c>
      <c r="H10" s="204"/>
      <c r="I10" s="204"/>
    </row>
    <row r="11">
      <c r="A11" s="33">
        <v>10.0</v>
      </c>
      <c r="B11" s="34" t="s">
        <v>156</v>
      </c>
      <c r="C11" s="44"/>
      <c r="D11" s="19" t="s">
        <v>150</v>
      </c>
      <c r="E11" s="201" t="s">
        <v>917</v>
      </c>
      <c r="F11" s="202" t="s">
        <v>923</v>
      </c>
      <c r="G11" s="203">
        <v>0.0</v>
      </c>
      <c r="H11" s="205"/>
      <c r="I11" s="205"/>
    </row>
    <row r="12">
      <c r="A12" s="33">
        <v>11.0</v>
      </c>
      <c r="B12" s="34" t="s">
        <v>156</v>
      </c>
      <c r="C12" s="69" t="s">
        <v>158</v>
      </c>
      <c r="D12" s="19" t="s">
        <v>150</v>
      </c>
      <c r="E12" s="201" t="s">
        <v>917</v>
      </c>
      <c r="F12" s="202" t="s">
        <v>923</v>
      </c>
      <c r="G12" s="203">
        <v>0.0</v>
      </c>
      <c r="H12" s="205"/>
      <c r="I12" s="205"/>
    </row>
    <row r="13">
      <c r="A13" s="33">
        <v>12.0</v>
      </c>
      <c r="B13" s="34" t="s">
        <v>159</v>
      </c>
      <c r="C13" s="60"/>
      <c r="D13" s="19" t="s">
        <v>160</v>
      </c>
      <c r="E13" s="201" t="s">
        <v>921</v>
      </c>
      <c r="F13" s="202" t="s">
        <v>924</v>
      </c>
      <c r="G13" s="203">
        <v>1.0</v>
      </c>
      <c r="H13" s="205"/>
      <c r="I13" s="205"/>
    </row>
    <row r="14">
      <c r="A14" s="33">
        <v>13.0</v>
      </c>
      <c r="B14" s="34" t="s">
        <v>163</v>
      </c>
      <c r="C14" s="44"/>
      <c r="D14" s="19" t="s">
        <v>138</v>
      </c>
      <c r="E14" s="201" t="s">
        <v>913</v>
      </c>
      <c r="F14" s="202" t="s">
        <v>925</v>
      </c>
      <c r="G14" s="203">
        <v>0.0</v>
      </c>
      <c r="H14" s="24"/>
      <c r="I14" s="24"/>
    </row>
    <row r="15">
      <c r="A15" s="33">
        <v>14.0</v>
      </c>
      <c r="B15" s="75" t="s">
        <v>164</v>
      </c>
      <c r="C15" s="47"/>
      <c r="D15" s="19" t="s">
        <v>160</v>
      </c>
      <c r="E15" s="201" t="s">
        <v>926</v>
      </c>
      <c r="F15" s="202" t="s">
        <v>927</v>
      </c>
      <c r="G15" s="203">
        <v>0.0</v>
      </c>
      <c r="H15" s="24"/>
      <c r="I15" s="24"/>
    </row>
    <row r="16">
      <c r="A16" s="33">
        <v>15.0</v>
      </c>
      <c r="B16" s="34" t="s">
        <v>166</v>
      </c>
      <c r="C16" s="35" t="s">
        <v>167</v>
      </c>
      <c r="D16" s="19" t="s">
        <v>138</v>
      </c>
      <c r="E16" s="201" t="s">
        <v>928</v>
      </c>
      <c r="F16" s="202" t="s">
        <v>929</v>
      </c>
      <c r="G16" s="203">
        <v>0.0</v>
      </c>
      <c r="H16" s="24" t="s">
        <v>930</v>
      </c>
      <c r="I16" s="206" t="s">
        <v>931</v>
      </c>
    </row>
    <row r="17">
      <c r="A17" s="33">
        <v>16.0</v>
      </c>
      <c r="B17" s="34" t="s">
        <v>166</v>
      </c>
      <c r="C17" s="35" t="s">
        <v>172</v>
      </c>
      <c r="D17" s="19" t="s">
        <v>138</v>
      </c>
      <c r="E17" s="201" t="s">
        <v>928</v>
      </c>
      <c r="F17" s="202" t="s">
        <v>932</v>
      </c>
      <c r="G17" s="203">
        <v>0.0</v>
      </c>
      <c r="H17" s="24" t="s">
        <v>930</v>
      </c>
      <c r="I17" s="206" t="s">
        <v>931</v>
      </c>
    </row>
    <row r="18">
      <c r="A18" s="33">
        <v>17.0</v>
      </c>
      <c r="B18" s="64" t="s">
        <v>175</v>
      </c>
      <c r="C18" s="47"/>
      <c r="D18" s="19" t="s">
        <v>144</v>
      </c>
      <c r="E18" s="201" t="s">
        <v>933</v>
      </c>
      <c r="F18" s="202" t="s">
        <v>934</v>
      </c>
      <c r="G18" s="203">
        <v>0.0</v>
      </c>
      <c r="H18" s="24" t="s">
        <v>935</v>
      </c>
      <c r="I18" s="206" t="s">
        <v>696</v>
      </c>
    </row>
    <row r="19">
      <c r="A19" s="33">
        <v>18.0</v>
      </c>
      <c r="B19" s="34" t="s">
        <v>182</v>
      </c>
      <c r="C19" s="47"/>
      <c r="D19" s="15" t="s">
        <v>160</v>
      </c>
      <c r="E19" s="15" t="s">
        <v>123</v>
      </c>
      <c r="F19" s="15" t="s">
        <v>123</v>
      </c>
      <c r="G19" s="15" t="s">
        <v>123</v>
      </c>
      <c r="H19" s="207"/>
      <c r="I19" s="207"/>
    </row>
    <row r="20">
      <c r="A20" s="33">
        <v>19.0</v>
      </c>
      <c r="B20" s="34" t="s">
        <v>185</v>
      </c>
      <c r="C20" s="47"/>
      <c r="D20" s="19" t="s">
        <v>125</v>
      </c>
      <c r="E20" s="201" t="s">
        <v>928</v>
      </c>
      <c r="F20" s="201"/>
      <c r="G20" s="203">
        <v>1.0</v>
      </c>
      <c r="H20" s="24" t="s">
        <v>936</v>
      </c>
      <c r="I20" s="206" t="s">
        <v>937</v>
      </c>
    </row>
    <row r="21">
      <c r="A21" s="33">
        <v>20.0</v>
      </c>
      <c r="B21" s="12" t="s">
        <v>188</v>
      </c>
      <c r="C21" s="47"/>
      <c r="D21" s="19" t="s">
        <v>138</v>
      </c>
      <c r="E21" s="201" t="s">
        <v>928</v>
      </c>
      <c r="F21" s="208" t="s">
        <v>938</v>
      </c>
      <c r="G21" s="203">
        <v>0.0</v>
      </c>
      <c r="H21" s="24" t="s">
        <v>939</v>
      </c>
      <c r="I21" s="24"/>
    </row>
    <row r="22">
      <c r="A22" s="33">
        <v>21.0</v>
      </c>
      <c r="B22" s="34" t="s">
        <v>190</v>
      </c>
      <c r="C22" s="69" t="s">
        <v>191</v>
      </c>
      <c r="D22" s="19" t="s">
        <v>138</v>
      </c>
      <c r="E22" s="201" t="s">
        <v>913</v>
      </c>
      <c r="F22" s="202" t="s">
        <v>940</v>
      </c>
      <c r="G22" s="203">
        <v>1.0</v>
      </c>
      <c r="H22" s="24" t="s">
        <v>941</v>
      </c>
      <c r="I22" s="24"/>
    </row>
    <row r="23">
      <c r="A23" s="33">
        <v>22.0</v>
      </c>
      <c r="B23" s="34" t="s">
        <v>195</v>
      </c>
      <c r="C23" s="60"/>
      <c r="D23" s="15" t="s">
        <v>160</v>
      </c>
      <c r="E23" s="209" t="s">
        <v>942</v>
      </c>
      <c r="F23" s="210" t="s">
        <v>943</v>
      </c>
      <c r="G23" s="176">
        <v>1.0</v>
      </c>
      <c r="H23" s="204"/>
      <c r="I23" s="204"/>
    </row>
    <row r="24">
      <c r="A24" s="33">
        <v>23.0</v>
      </c>
      <c r="B24" s="34" t="s">
        <v>198</v>
      </c>
      <c r="C24" s="35" t="s">
        <v>199</v>
      </c>
      <c r="D24" s="19" t="s">
        <v>160</v>
      </c>
      <c r="E24" s="201" t="s">
        <v>942</v>
      </c>
      <c r="F24" s="202" t="s">
        <v>944</v>
      </c>
      <c r="G24" s="203">
        <v>0.0</v>
      </c>
      <c r="H24" s="24" t="s">
        <v>945</v>
      </c>
      <c r="I24" s="206" t="s">
        <v>946</v>
      </c>
    </row>
    <row r="25">
      <c r="A25" s="33">
        <v>24.0</v>
      </c>
      <c r="B25" s="34" t="s">
        <v>202</v>
      </c>
      <c r="C25" s="35" t="s">
        <v>203</v>
      </c>
      <c r="D25" s="19" t="s">
        <v>160</v>
      </c>
      <c r="E25" s="201" t="s">
        <v>942</v>
      </c>
      <c r="F25" s="202" t="s">
        <v>944</v>
      </c>
      <c r="G25" s="203">
        <v>0.0</v>
      </c>
      <c r="H25" s="24" t="s">
        <v>945</v>
      </c>
      <c r="I25" s="206" t="s">
        <v>946</v>
      </c>
    </row>
    <row r="26">
      <c r="A26" s="33">
        <v>25.0</v>
      </c>
      <c r="B26" s="34" t="s">
        <v>204</v>
      </c>
      <c r="C26" s="47"/>
      <c r="D26" s="19" t="s">
        <v>125</v>
      </c>
      <c r="E26" s="201" t="s">
        <v>909</v>
      </c>
      <c r="F26" s="202" t="s">
        <v>947</v>
      </c>
      <c r="G26" s="203">
        <v>0.0</v>
      </c>
      <c r="H26" s="14"/>
      <c r="I26" s="14"/>
    </row>
    <row r="27">
      <c r="A27" s="33">
        <v>26.0</v>
      </c>
      <c r="B27" s="34" t="s">
        <v>209</v>
      </c>
      <c r="C27" s="47"/>
      <c r="D27" s="19" t="s">
        <v>125</v>
      </c>
      <c r="E27" s="201" t="s">
        <v>921</v>
      </c>
      <c r="F27" s="202" t="s">
        <v>948</v>
      </c>
      <c r="G27" s="203">
        <v>1.0</v>
      </c>
      <c r="H27" s="14"/>
      <c r="I27" s="14"/>
    </row>
    <row r="28">
      <c r="A28" s="33">
        <v>27.0</v>
      </c>
      <c r="B28" s="34" t="s">
        <v>211</v>
      </c>
      <c r="C28" s="47"/>
      <c r="D28" s="19" t="s">
        <v>125</v>
      </c>
      <c r="E28" s="201" t="s">
        <v>921</v>
      </c>
      <c r="F28" s="202" t="s">
        <v>948</v>
      </c>
      <c r="G28" s="19">
        <v>1.0</v>
      </c>
      <c r="H28" s="19" t="s">
        <v>949</v>
      </c>
      <c r="I28" s="205"/>
    </row>
    <row r="29">
      <c r="A29" s="33">
        <v>28.0</v>
      </c>
      <c r="B29" s="34" t="s">
        <v>213</v>
      </c>
      <c r="C29" s="47"/>
      <c r="D29" s="19" t="s">
        <v>125</v>
      </c>
      <c r="E29" s="201" t="s">
        <v>921</v>
      </c>
      <c r="F29" s="202" t="s">
        <v>948</v>
      </c>
      <c r="G29" s="19">
        <v>1.0</v>
      </c>
      <c r="H29" s="14"/>
      <c r="I29" s="14"/>
    </row>
    <row r="30">
      <c r="A30" s="33">
        <v>29.0</v>
      </c>
      <c r="B30" s="34" t="s">
        <v>215</v>
      </c>
      <c r="C30" s="35" t="s">
        <v>216</v>
      </c>
      <c r="D30" s="19" t="s">
        <v>150</v>
      </c>
      <c r="E30" s="201" t="s">
        <v>917</v>
      </c>
      <c r="F30" s="202" t="s">
        <v>950</v>
      </c>
      <c r="G30" s="203">
        <v>0.0</v>
      </c>
      <c r="H30" s="24"/>
      <c r="I30" s="24"/>
    </row>
    <row r="31">
      <c r="A31" s="33">
        <v>30.0</v>
      </c>
      <c r="B31" s="34" t="s">
        <v>221</v>
      </c>
      <c r="C31" s="35" t="s">
        <v>222</v>
      </c>
      <c r="D31" s="19" t="s">
        <v>150</v>
      </c>
      <c r="E31" s="201" t="s">
        <v>917</v>
      </c>
      <c r="F31" s="202" t="s">
        <v>951</v>
      </c>
      <c r="G31" s="203">
        <v>0.0</v>
      </c>
      <c r="H31" s="24"/>
      <c r="I31" s="24"/>
    </row>
    <row r="32">
      <c r="A32" s="33">
        <v>31.0</v>
      </c>
      <c r="B32" s="34" t="s">
        <v>225</v>
      </c>
      <c r="C32" s="47"/>
      <c r="D32" s="19" t="s">
        <v>160</v>
      </c>
      <c r="E32" s="201" t="s">
        <v>915</v>
      </c>
      <c r="F32" s="202" t="s">
        <v>952</v>
      </c>
      <c r="G32" s="203">
        <v>1.0</v>
      </c>
      <c r="H32" s="24" t="s">
        <v>953</v>
      </c>
      <c r="I32" s="24"/>
    </row>
    <row r="33">
      <c r="A33" s="33">
        <v>32.0</v>
      </c>
      <c r="B33" s="34" t="s">
        <v>229</v>
      </c>
      <c r="C33" s="47"/>
      <c r="D33" s="19" t="s">
        <v>150</v>
      </c>
      <c r="E33" s="201" t="s">
        <v>917</v>
      </c>
      <c r="F33" s="202" t="s">
        <v>954</v>
      </c>
      <c r="G33" s="203">
        <v>0.0</v>
      </c>
      <c r="H33" s="205"/>
      <c r="I33" s="205"/>
    </row>
    <row r="34">
      <c r="A34" s="33">
        <v>33.0</v>
      </c>
      <c r="B34" s="34" t="s">
        <v>234</v>
      </c>
      <c r="C34" s="47"/>
      <c r="D34" s="19" t="s">
        <v>150</v>
      </c>
      <c r="E34" s="201" t="s">
        <v>917</v>
      </c>
      <c r="F34" s="202" t="s">
        <v>955</v>
      </c>
      <c r="G34" s="203">
        <v>0.0</v>
      </c>
      <c r="H34" s="151" t="s">
        <v>956</v>
      </c>
      <c r="I34" s="151"/>
    </row>
    <row r="35">
      <c r="A35" s="33">
        <v>34.0</v>
      </c>
      <c r="B35" s="34" t="s">
        <v>239</v>
      </c>
      <c r="C35" s="89" t="s">
        <v>240</v>
      </c>
      <c r="D35" s="19" t="s">
        <v>150</v>
      </c>
      <c r="E35" s="201" t="s">
        <v>917</v>
      </c>
      <c r="F35" s="202" t="s">
        <v>957</v>
      </c>
      <c r="G35" s="203">
        <v>0.0</v>
      </c>
      <c r="H35" s="24"/>
      <c r="I35" s="24"/>
    </row>
    <row r="36">
      <c r="A36" s="33">
        <v>35.0</v>
      </c>
      <c r="B36" s="34" t="s">
        <v>239</v>
      </c>
      <c r="C36" s="89" t="s">
        <v>240</v>
      </c>
      <c r="D36" s="19" t="s">
        <v>150</v>
      </c>
      <c r="E36" s="201" t="s">
        <v>917</v>
      </c>
      <c r="F36" s="202" t="s">
        <v>957</v>
      </c>
      <c r="G36" s="203">
        <v>0.0</v>
      </c>
      <c r="H36" s="24"/>
      <c r="I36" s="24"/>
    </row>
    <row r="37">
      <c r="A37" s="33">
        <v>36.0</v>
      </c>
      <c r="B37" s="34" t="s">
        <v>243</v>
      </c>
      <c r="C37" s="47"/>
      <c r="D37" s="19" t="s">
        <v>160</v>
      </c>
      <c r="E37" s="201" t="s">
        <v>926</v>
      </c>
      <c r="F37" s="202" t="s">
        <v>958</v>
      </c>
      <c r="G37" s="203">
        <v>0.0</v>
      </c>
      <c r="H37" s="24" t="s">
        <v>959</v>
      </c>
      <c r="I37" s="206" t="s">
        <v>831</v>
      </c>
    </row>
    <row r="38">
      <c r="A38" s="33">
        <v>37.0</v>
      </c>
      <c r="B38" s="34" t="s">
        <v>247</v>
      </c>
      <c r="C38" s="60"/>
      <c r="D38" s="19" t="s">
        <v>125</v>
      </c>
      <c r="E38" s="201" t="s">
        <v>921</v>
      </c>
      <c r="F38" s="202" t="s">
        <v>960</v>
      </c>
      <c r="G38" s="203">
        <v>1.0</v>
      </c>
      <c r="H38" s="204"/>
      <c r="I38" s="204"/>
    </row>
    <row r="39">
      <c r="A39" s="33">
        <v>38.0</v>
      </c>
      <c r="B39" s="34" t="s">
        <v>250</v>
      </c>
      <c r="C39" s="35" t="s">
        <v>251</v>
      </c>
      <c r="D39" s="19" t="s">
        <v>125</v>
      </c>
      <c r="E39" s="201" t="s">
        <v>921</v>
      </c>
      <c r="F39" s="202" t="s">
        <v>961</v>
      </c>
      <c r="G39" s="203">
        <v>1.0</v>
      </c>
      <c r="H39" s="24" t="s">
        <v>962</v>
      </c>
      <c r="I39" s="24"/>
    </row>
    <row r="40">
      <c r="A40" s="33">
        <v>39.0</v>
      </c>
      <c r="B40" s="34" t="s">
        <v>256</v>
      </c>
      <c r="C40" s="35" t="s">
        <v>257</v>
      </c>
      <c r="D40" s="19" t="s">
        <v>125</v>
      </c>
      <c r="E40" s="201" t="s">
        <v>921</v>
      </c>
      <c r="F40" s="202" t="s">
        <v>961</v>
      </c>
      <c r="G40" s="203">
        <v>1.0</v>
      </c>
      <c r="H40" s="24" t="s">
        <v>962</v>
      </c>
      <c r="I40" s="24"/>
    </row>
    <row r="41">
      <c r="A41" s="33">
        <v>40.0</v>
      </c>
      <c r="B41" s="34" t="s">
        <v>259</v>
      </c>
      <c r="C41" s="93"/>
      <c r="D41" s="19" t="s">
        <v>125</v>
      </c>
      <c r="E41" s="19" t="s">
        <v>123</v>
      </c>
      <c r="F41" s="19" t="s">
        <v>123</v>
      </c>
      <c r="G41" s="19" t="s">
        <v>123</v>
      </c>
      <c r="H41" s="24" t="s">
        <v>963</v>
      </c>
      <c r="I41" s="24"/>
    </row>
    <row r="42">
      <c r="A42" s="33">
        <v>41.0</v>
      </c>
      <c r="B42" s="34" t="s">
        <v>264</v>
      </c>
      <c r="C42" s="65"/>
      <c r="D42" s="19" t="s">
        <v>265</v>
      </c>
      <c r="E42" s="19" t="s">
        <v>123</v>
      </c>
      <c r="F42" s="19" t="s">
        <v>123</v>
      </c>
      <c r="G42" s="19">
        <v>0.0</v>
      </c>
      <c r="H42" s="24" t="s">
        <v>964</v>
      </c>
      <c r="I42" s="206" t="s">
        <v>965</v>
      </c>
    </row>
    <row r="43">
      <c r="A43" s="33">
        <v>42.0</v>
      </c>
      <c r="B43" s="34" t="s">
        <v>267</v>
      </c>
      <c r="C43" s="65"/>
      <c r="D43" s="19" t="s">
        <v>125</v>
      </c>
      <c r="E43" s="201" t="s">
        <v>921</v>
      </c>
      <c r="F43" s="202" t="s">
        <v>966</v>
      </c>
      <c r="G43" s="203">
        <v>1.0</v>
      </c>
      <c r="H43" s="211"/>
      <c r="I43" s="211"/>
    </row>
    <row r="44">
      <c r="A44" s="33">
        <v>43.0</v>
      </c>
      <c r="B44" s="34" t="s">
        <v>269</v>
      </c>
      <c r="C44" s="65"/>
      <c r="D44" s="19" t="s">
        <v>138</v>
      </c>
      <c r="E44" s="19" t="s">
        <v>123</v>
      </c>
      <c r="F44" s="19" t="s">
        <v>123</v>
      </c>
      <c r="G44" s="19" t="s">
        <v>123</v>
      </c>
      <c r="H44" s="14"/>
      <c r="I44" s="14"/>
    </row>
    <row r="45">
      <c r="A45" s="33">
        <v>44.0</v>
      </c>
      <c r="B45" s="34" t="s">
        <v>271</v>
      </c>
      <c r="C45" s="97" t="s">
        <v>272</v>
      </c>
      <c r="D45" s="19" t="s">
        <v>150</v>
      </c>
      <c r="E45" s="201" t="s">
        <v>917</v>
      </c>
      <c r="F45" s="202" t="s">
        <v>967</v>
      </c>
      <c r="G45" s="203">
        <v>1.0</v>
      </c>
      <c r="H45" s="212" t="s">
        <v>968</v>
      </c>
      <c r="I45" s="212"/>
    </row>
    <row r="46">
      <c r="A46" s="33">
        <v>45.0</v>
      </c>
      <c r="B46" s="34" t="s">
        <v>275</v>
      </c>
      <c r="C46" s="35" t="s">
        <v>276</v>
      </c>
      <c r="D46" s="19" t="s">
        <v>150</v>
      </c>
      <c r="E46" s="201" t="s">
        <v>917</v>
      </c>
      <c r="F46" s="202" t="s">
        <v>967</v>
      </c>
      <c r="G46" s="203">
        <v>1.0</v>
      </c>
      <c r="H46" s="212" t="s">
        <v>968</v>
      </c>
      <c r="I46" s="212"/>
    </row>
    <row r="47">
      <c r="A47" s="33">
        <v>46.0</v>
      </c>
      <c r="B47" s="34" t="s">
        <v>275</v>
      </c>
      <c r="C47" s="35" t="s">
        <v>277</v>
      </c>
      <c r="D47" s="19" t="s">
        <v>150</v>
      </c>
      <c r="E47" s="201" t="s">
        <v>917</v>
      </c>
      <c r="F47" s="202" t="s">
        <v>967</v>
      </c>
      <c r="G47" s="203">
        <v>1.0</v>
      </c>
      <c r="H47" s="211"/>
      <c r="I47" s="211"/>
    </row>
    <row r="48">
      <c r="A48" s="33">
        <v>47.0</v>
      </c>
      <c r="B48" s="64" t="s">
        <v>280</v>
      </c>
      <c r="C48" s="35" t="s">
        <v>281</v>
      </c>
      <c r="D48" s="19" t="s">
        <v>160</v>
      </c>
      <c r="E48" s="201" t="s">
        <v>911</v>
      </c>
      <c r="F48" s="202" t="s">
        <v>912</v>
      </c>
      <c r="G48" s="203">
        <v>1.0</v>
      </c>
      <c r="H48" s="24" t="s">
        <v>969</v>
      </c>
      <c r="I48" s="206" t="s">
        <v>970</v>
      </c>
    </row>
    <row r="49">
      <c r="A49" s="33">
        <v>48.0</v>
      </c>
      <c r="B49" s="34" t="s">
        <v>283</v>
      </c>
      <c r="C49" s="69" t="s">
        <v>284</v>
      </c>
      <c r="D49" s="19" t="s">
        <v>138</v>
      </c>
      <c r="E49" s="201" t="s">
        <v>913</v>
      </c>
      <c r="F49" s="202" t="s">
        <v>971</v>
      </c>
      <c r="G49" s="203">
        <v>1.0</v>
      </c>
      <c r="H49" s="211"/>
      <c r="I49" s="211"/>
    </row>
    <row r="50">
      <c r="A50" s="33">
        <v>49.0</v>
      </c>
      <c r="B50" s="34" t="s">
        <v>288</v>
      </c>
      <c r="C50" s="69" t="s">
        <v>199</v>
      </c>
      <c r="D50" s="19" t="s">
        <v>150</v>
      </c>
      <c r="E50" s="201" t="s">
        <v>909</v>
      </c>
      <c r="F50" s="202" t="s">
        <v>972</v>
      </c>
      <c r="G50" s="203">
        <v>1.0</v>
      </c>
      <c r="H50" s="14"/>
      <c r="I50" s="14"/>
    </row>
    <row r="51">
      <c r="A51" s="33">
        <v>50.0</v>
      </c>
      <c r="B51" s="34" t="s">
        <v>293</v>
      </c>
      <c r="C51" s="69" t="s">
        <v>203</v>
      </c>
      <c r="D51" s="19" t="s">
        <v>150</v>
      </c>
      <c r="E51" s="201" t="s">
        <v>909</v>
      </c>
      <c r="F51" s="202" t="s">
        <v>972</v>
      </c>
      <c r="G51" s="203">
        <v>1.0</v>
      </c>
      <c r="H51" s="14"/>
      <c r="I51" s="14"/>
    </row>
    <row r="52">
      <c r="A52" s="33">
        <v>51.0</v>
      </c>
      <c r="B52" s="34" t="s">
        <v>294</v>
      </c>
      <c r="C52" s="47"/>
      <c r="D52" s="19" t="s">
        <v>138</v>
      </c>
      <c r="E52" s="201" t="s">
        <v>913</v>
      </c>
      <c r="F52" s="202" t="s">
        <v>973</v>
      </c>
      <c r="G52" s="203">
        <v>1.0</v>
      </c>
      <c r="H52" s="14"/>
      <c r="I52" s="14"/>
    </row>
    <row r="53">
      <c r="A53" s="33">
        <v>52.0</v>
      </c>
      <c r="B53" s="34" t="s">
        <v>298</v>
      </c>
      <c r="C53" s="44"/>
      <c r="D53" s="19" t="s">
        <v>144</v>
      </c>
      <c r="E53" s="201" t="s">
        <v>913</v>
      </c>
      <c r="F53" s="202" t="s">
        <v>974</v>
      </c>
      <c r="G53" s="203">
        <v>0.0</v>
      </c>
      <c r="H53" s="14"/>
      <c r="I53" s="14"/>
    </row>
    <row r="54">
      <c r="A54" s="33">
        <v>53.0</v>
      </c>
      <c r="B54" s="34" t="s">
        <v>300</v>
      </c>
      <c r="C54" s="60"/>
      <c r="D54" s="19" t="s">
        <v>125</v>
      </c>
      <c r="E54" s="201" t="s">
        <v>913</v>
      </c>
      <c r="F54" s="202" t="s">
        <v>975</v>
      </c>
      <c r="G54" s="203">
        <v>0.0</v>
      </c>
      <c r="H54" s="14"/>
      <c r="I54" s="14"/>
    </row>
    <row r="55">
      <c r="A55" s="33">
        <v>54.0</v>
      </c>
      <c r="B55" s="34" t="s">
        <v>303</v>
      </c>
      <c r="C55" s="89" t="s">
        <v>304</v>
      </c>
      <c r="D55" s="19" t="s">
        <v>160</v>
      </c>
      <c r="E55" s="201" t="s">
        <v>915</v>
      </c>
      <c r="F55" s="202" t="s">
        <v>976</v>
      </c>
      <c r="G55" s="203">
        <v>0.0</v>
      </c>
      <c r="H55" s="211"/>
      <c r="I55" s="211"/>
    </row>
    <row r="56">
      <c r="A56" s="33">
        <v>55.0</v>
      </c>
      <c r="B56" s="34" t="s">
        <v>307</v>
      </c>
      <c r="C56" s="47"/>
      <c r="D56" s="19" t="s">
        <v>144</v>
      </c>
      <c r="E56" s="201" t="s">
        <v>933</v>
      </c>
      <c r="F56" s="202" t="s">
        <v>977</v>
      </c>
      <c r="G56" s="203">
        <v>0.0</v>
      </c>
      <c r="H56" s="24" t="s">
        <v>978</v>
      </c>
      <c r="I56" s="24"/>
    </row>
    <row r="57">
      <c r="A57" s="33">
        <v>56.0</v>
      </c>
      <c r="B57" s="34" t="s">
        <v>311</v>
      </c>
      <c r="C57" s="44"/>
      <c r="D57" s="19" t="s">
        <v>138</v>
      </c>
      <c r="E57" s="201" t="s">
        <v>913</v>
      </c>
      <c r="F57" s="202" t="s">
        <v>979</v>
      </c>
      <c r="G57" s="203">
        <v>0.0</v>
      </c>
      <c r="H57" s="24" t="s">
        <v>980</v>
      </c>
      <c r="I57" s="206" t="s">
        <v>981</v>
      </c>
    </row>
    <row r="58">
      <c r="A58" s="33">
        <v>57.0</v>
      </c>
      <c r="B58" s="34" t="s">
        <v>314</v>
      </c>
      <c r="C58" s="35" t="s">
        <v>315</v>
      </c>
      <c r="D58" s="19" t="s">
        <v>150</v>
      </c>
      <c r="E58" s="201" t="s">
        <v>917</v>
      </c>
      <c r="F58" s="202" t="s">
        <v>982</v>
      </c>
      <c r="G58" s="203">
        <v>0.0</v>
      </c>
      <c r="H58" s="14"/>
      <c r="I58" s="14"/>
    </row>
    <row r="59">
      <c r="A59" s="33">
        <v>58.0</v>
      </c>
      <c r="B59" s="34" t="s">
        <v>314</v>
      </c>
      <c r="C59" s="35" t="s">
        <v>203</v>
      </c>
      <c r="D59" s="19" t="s">
        <v>150</v>
      </c>
      <c r="E59" s="201" t="s">
        <v>917</v>
      </c>
      <c r="F59" s="202" t="s">
        <v>982</v>
      </c>
      <c r="G59" s="203">
        <v>0.0</v>
      </c>
      <c r="H59" s="14"/>
      <c r="I59" s="14"/>
    </row>
    <row r="60">
      <c r="A60" s="33">
        <v>59.0</v>
      </c>
      <c r="B60" s="34" t="s">
        <v>319</v>
      </c>
      <c r="C60" s="47"/>
      <c r="D60" s="19" t="s">
        <v>125</v>
      </c>
      <c r="E60" s="201" t="s">
        <v>915</v>
      </c>
      <c r="F60" s="202" t="s">
        <v>983</v>
      </c>
      <c r="G60" s="203">
        <v>1.0</v>
      </c>
      <c r="H60" s="211"/>
      <c r="I60" s="211"/>
    </row>
    <row r="61">
      <c r="A61" s="33">
        <v>60.0</v>
      </c>
      <c r="B61" s="34" t="s">
        <v>322</v>
      </c>
      <c r="C61" s="69" t="s">
        <v>203</v>
      </c>
      <c r="D61" s="19" t="s">
        <v>160</v>
      </c>
      <c r="E61" s="201" t="s">
        <v>942</v>
      </c>
      <c r="F61" s="202" t="s">
        <v>984</v>
      </c>
      <c r="G61" s="203">
        <v>0.0</v>
      </c>
      <c r="H61" s="14" t="s">
        <v>985</v>
      </c>
      <c r="I61" s="206" t="s">
        <v>986</v>
      </c>
    </row>
    <row r="62">
      <c r="A62" s="33">
        <v>61.0</v>
      </c>
      <c r="B62" s="34" t="s">
        <v>322</v>
      </c>
      <c r="C62" s="69" t="s">
        <v>216</v>
      </c>
      <c r="D62" s="19" t="s">
        <v>160</v>
      </c>
      <c r="E62" s="201" t="s">
        <v>942</v>
      </c>
      <c r="F62" s="202" t="s">
        <v>984</v>
      </c>
      <c r="G62" s="203">
        <v>0.0</v>
      </c>
      <c r="H62" s="14"/>
      <c r="I62" s="14"/>
    </row>
    <row r="63">
      <c r="A63" s="33">
        <v>62.0</v>
      </c>
      <c r="B63" s="34" t="s">
        <v>324</v>
      </c>
      <c r="C63" s="44"/>
      <c r="D63" s="19" t="s">
        <v>125</v>
      </c>
      <c r="E63" s="201" t="s">
        <v>921</v>
      </c>
      <c r="F63" s="202" t="s">
        <v>987</v>
      </c>
      <c r="G63" s="203">
        <v>1.0</v>
      </c>
      <c r="H63" s="14"/>
      <c r="I63" s="14"/>
    </row>
    <row r="64">
      <c r="A64" s="33">
        <v>63.0</v>
      </c>
      <c r="B64" s="34" t="s">
        <v>326</v>
      </c>
      <c r="C64" s="69" t="s">
        <v>203</v>
      </c>
      <c r="D64" s="19" t="s">
        <v>125</v>
      </c>
      <c r="E64" s="201" t="s">
        <v>921</v>
      </c>
      <c r="F64" s="202" t="s">
        <v>987</v>
      </c>
      <c r="G64" s="203">
        <v>1.0</v>
      </c>
      <c r="H64" s="14"/>
      <c r="I64" s="14"/>
    </row>
    <row r="65">
      <c r="A65" s="33">
        <v>64.0</v>
      </c>
      <c r="B65" s="34" t="s">
        <v>327</v>
      </c>
      <c r="C65" s="69" t="s">
        <v>199</v>
      </c>
      <c r="D65" s="19" t="s">
        <v>138</v>
      </c>
      <c r="E65" s="201" t="s">
        <v>913</v>
      </c>
      <c r="F65" s="202" t="s">
        <v>988</v>
      </c>
      <c r="G65" s="203">
        <v>1.0</v>
      </c>
      <c r="H65" s="211"/>
      <c r="I65" s="211"/>
    </row>
    <row r="66">
      <c r="A66" s="33">
        <v>65.0</v>
      </c>
      <c r="B66" s="34" t="s">
        <v>327</v>
      </c>
      <c r="C66" s="69" t="s">
        <v>203</v>
      </c>
      <c r="D66" s="19" t="s">
        <v>138</v>
      </c>
      <c r="E66" s="201" t="s">
        <v>913</v>
      </c>
      <c r="F66" s="202" t="s">
        <v>988</v>
      </c>
      <c r="G66" s="203">
        <v>1.0</v>
      </c>
      <c r="H66" s="211"/>
      <c r="I66" s="211"/>
    </row>
    <row r="67">
      <c r="A67" s="33">
        <v>66.0</v>
      </c>
      <c r="B67" s="34" t="s">
        <v>331</v>
      </c>
      <c r="C67" s="47"/>
      <c r="D67" s="19" t="s">
        <v>144</v>
      </c>
      <c r="E67" s="19" t="s">
        <v>123</v>
      </c>
      <c r="F67" s="19" t="s">
        <v>123</v>
      </c>
      <c r="G67" s="19" t="s">
        <v>123</v>
      </c>
      <c r="H67" s="24" t="s">
        <v>989</v>
      </c>
      <c r="I67" s="211"/>
    </row>
    <row r="68">
      <c r="A68" s="33">
        <v>67.0</v>
      </c>
      <c r="B68" s="34" t="s">
        <v>334</v>
      </c>
      <c r="C68" s="44"/>
      <c r="D68" s="19" t="s">
        <v>150</v>
      </c>
      <c r="E68" s="201" t="s">
        <v>917</v>
      </c>
      <c r="F68" s="202" t="s">
        <v>990</v>
      </c>
      <c r="G68" s="203">
        <v>0.0</v>
      </c>
      <c r="H68" s="24" t="s">
        <v>991</v>
      </c>
      <c r="I68" s="24"/>
    </row>
    <row r="69">
      <c r="A69" s="33">
        <v>68.0</v>
      </c>
      <c r="B69" s="34" t="s">
        <v>335</v>
      </c>
      <c r="C69" s="47"/>
      <c r="D69" s="19" t="s">
        <v>125</v>
      </c>
      <c r="E69" s="201" t="s">
        <v>921</v>
      </c>
      <c r="F69" s="202" t="s">
        <v>992</v>
      </c>
      <c r="G69" s="203">
        <v>1.0</v>
      </c>
      <c r="H69" s="14" t="s">
        <v>993</v>
      </c>
      <c r="I69" s="14"/>
    </row>
    <row r="70">
      <c r="A70" s="33">
        <v>69.0</v>
      </c>
      <c r="B70" s="34" t="s">
        <v>341</v>
      </c>
      <c r="C70" s="102"/>
      <c r="D70" s="19" t="s">
        <v>150</v>
      </c>
      <c r="E70" s="201" t="s">
        <v>917</v>
      </c>
      <c r="F70" s="202" t="s">
        <v>994</v>
      </c>
      <c r="G70" s="203">
        <v>1.0</v>
      </c>
      <c r="H70" s="14"/>
      <c r="I70" s="14"/>
    </row>
    <row r="71">
      <c r="A71" s="33">
        <v>70.0</v>
      </c>
      <c r="B71" s="64" t="s">
        <v>345</v>
      </c>
      <c r="C71" s="47"/>
      <c r="D71" s="19" t="s">
        <v>150</v>
      </c>
      <c r="E71" s="201" t="s">
        <v>917</v>
      </c>
      <c r="F71" s="202" t="s">
        <v>995</v>
      </c>
      <c r="G71" s="203">
        <v>0.0</v>
      </c>
      <c r="H71" s="24" t="s">
        <v>996</v>
      </c>
      <c r="I71" s="213" t="s">
        <v>997</v>
      </c>
    </row>
    <row r="72">
      <c r="A72" s="33">
        <v>71.0</v>
      </c>
      <c r="B72" s="64" t="s">
        <v>347</v>
      </c>
      <c r="C72" s="47"/>
      <c r="D72" s="19" t="s">
        <v>160</v>
      </c>
      <c r="E72" s="201" t="s">
        <v>942</v>
      </c>
      <c r="F72" s="202" t="s">
        <v>998</v>
      </c>
      <c r="G72" s="203">
        <v>0.0</v>
      </c>
      <c r="H72" s="24"/>
      <c r="I72" s="14"/>
    </row>
    <row r="73">
      <c r="A73" s="33">
        <v>72.0</v>
      </c>
      <c r="B73" s="64" t="s">
        <v>353</v>
      </c>
      <c r="C73" s="47"/>
      <c r="D73" s="19" t="s">
        <v>160</v>
      </c>
      <c r="E73" s="201" t="s">
        <v>942</v>
      </c>
      <c r="F73" s="202" t="s">
        <v>999</v>
      </c>
      <c r="G73" s="203">
        <v>0.0</v>
      </c>
      <c r="H73" s="24"/>
      <c r="I73" s="14"/>
    </row>
    <row r="74">
      <c r="A74" s="33">
        <v>73.0</v>
      </c>
      <c r="B74" s="34" t="s">
        <v>198</v>
      </c>
      <c r="C74" s="35" t="s">
        <v>216</v>
      </c>
      <c r="D74" s="19" t="s">
        <v>160</v>
      </c>
      <c r="E74" s="201" t="s">
        <v>942</v>
      </c>
      <c r="F74" s="202" t="s">
        <v>944</v>
      </c>
      <c r="G74" s="203">
        <v>0.0</v>
      </c>
      <c r="H74" s="24" t="s">
        <v>945</v>
      </c>
      <c r="I74" s="206" t="s">
        <v>946</v>
      </c>
    </row>
    <row r="75">
      <c r="A75" s="33">
        <v>74.0</v>
      </c>
      <c r="B75" s="34" t="s">
        <v>221</v>
      </c>
      <c r="C75" s="35" t="s">
        <v>358</v>
      </c>
      <c r="D75" s="19" t="s">
        <v>150</v>
      </c>
      <c r="E75" s="201" t="s">
        <v>917</v>
      </c>
      <c r="F75" s="202" t="s">
        <v>951</v>
      </c>
      <c r="G75" s="203">
        <v>0.0</v>
      </c>
      <c r="H75" s="24"/>
      <c r="I75" s="24"/>
    </row>
    <row r="76">
      <c r="A76" s="33">
        <v>75.0</v>
      </c>
      <c r="B76" s="34" t="s">
        <v>250</v>
      </c>
      <c r="C76" s="35" t="s">
        <v>359</v>
      </c>
      <c r="D76" s="19" t="s">
        <v>125</v>
      </c>
      <c r="E76" s="201" t="s">
        <v>921</v>
      </c>
      <c r="F76" s="202" t="s">
        <v>961</v>
      </c>
      <c r="G76" s="203">
        <v>1.0</v>
      </c>
      <c r="H76" s="24" t="s">
        <v>962</v>
      </c>
      <c r="I76" s="24"/>
    </row>
    <row r="77">
      <c r="A77" s="33">
        <v>76.0</v>
      </c>
      <c r="B77" s="34" t="s">
        <v>360</v>
      </c>
      <c r="C77" s="35" t="s">
        <v>216</v>
      </c>
      <c r="D77" s="19" t="s">
        <v>150</v>
      </c>
      <c r="E77" s="201" t="s">
        <v>917</v>
      </c>
      <c r="F77" s="202" t="s">
        <v>982</v>
      </c>
      <c r="G77" s="203">
        <v>0.0</v>
      </c>
      <c r="H77" s="14"/>
      <c r="I77" s="14"/>
    </row>
    <row r="78">
      <c r="A78" s="33">
        <v>77.0</v>
      </c>
      <c r="B78" s="34" t="s">
        <v>126</v>
      </c>
      <c r="C78" s="35" t="s">
        <v>361</v>
      </c>
      <c r="D78" s="19" t="s">
        <v>125</v>
      </c>
      <c r="E78" s="201" t="s">
        <v>909</v>
      </c>
      <c r="F78" s="202" t="s">
        <v>910</v>
      </c>
      <c r="G78" s="203">
        <v>1.0</v>
      </c>
      <c r="H78" s="14"/>
      <c r="I78" s="14"/>
    </row>
    <row r="79">
      <c r="A79" s="1">
        <v>78.0</v>
      </c>
      <c r="B79" s="34" t="s">
        <v>362</v>
      </c>
      <c r="C79" s="89" t="s">
        <v>199</v>
      </c>
      <c r="D79" s="19" t="s">
        <v>160</v>
      </c>
      <c r="E79" s="201" t="s">
        <v>915</v>
      </c>
      <c r="F79" s="202" t="s">
        <v>976</v>
      </c>
      <c r="G79" s="203">
        <v>0.0</v>
      </c>
      <c r="H79" s="211"/>
      <c r="I79" s="211"/>
    </row>
    <row r="80">
      <c r="A80" s="1"/>
      <c r="B80" s="34"/>
      <c r="C80" s="89"/>
      <c r="D80" s="19"/>
      <c r="E80" s="201"/>
      <c r="F80" s="202"/>
      <c r="G80" s="203"/>
      <c r="H80" s="211"/>
      <c r="I80" s="211"/>
    </row>
    <row r="81">
      <c r="A81" s="1"/>
      <c r="B81" s="34"/>
      <c r="C81" s="89"/>
      <c r="D81" s="19"/>
      <c r="E81" s="201"/>
      <c r="F81" s="202"/>
      <c r="G81" s="203"/>
      <c r="H81" s="211"/>
      <c r="I81" s="211"/>
    </row>
    <row r="82">
      <c r="A82" s="1"/>
      <c r="B82" s="34"/>
      <c r="C82" s="89"/>
      <c r="D82" s="19"/>
      <c r="E82" s="201"/>
      <c r="F82" s="202"/>
      <c r="G82" s="203"/>
      <c r="H82" s="211"/>
      <c r="I82" s="211"/>
    </row>
    <row r="83">
      <c r="B83" s="183"/>
    </row>
    <row r="84">
      <c r="B84" s="183"/>
    </row>
    <row r="85">
      <c r="B85" s="183"/>
    </row>
    <row r="86">
      <c r="B86" s="183"/>
    </row>
    <row r="87">
      <c r="B87" s="183"/>
    </row>
    <row r="88">
      <c r="B88" s="183"/>
    </row>
    <row r="89">
      <c r="B89" s="183"/>
    </row>
    <row r="90">
      <c r="B90" s="183"/>
    </row>
    <row r="91">
      <c r="B91" s="183"/>
    </row>
    <row r="92">
      <c r="B92" s="183"/>
    </row>
    <row r="93">
      <c r="B93" s="183"/>
    </row>
    <row r="94">
      <c r="B94" s="183"/>
    </row>
    <row r="95">
      <c r="B95" s="183"/>
    </row>
    <row r="96">
      <c r="B96" s="183"/>
    </row>
    <row r="97">
      <c r="B97" s="183"/>
    </row>
    <row r="98">
      <c r="B98" s="183"/>
    </row>
    <row r="99">
      <c r="B99" s="183"/>
    </row>
    <row r="100">
      <c r="B100" s="183"/>
    </row>
    <row r="101">
      <c r="B101" s="183"/>
    </row>
    <row r="102">
      <c r="B102" s="183"/>
    </row>
    <row r="103">
      <c r="B103" s="183"/>
    </row>
    <row r="104">
      <c r="B104" s="183"/>
    </row>
    <row r="105">
      <c r="B105" s="183"/>
    </row>
    <row r="106">
      <c r="B106" s="183"/>
    </row>
    <row r="107">
      <c r="B107" s="183"/>
    </row>
    <row r="108">
      <c r="B108" s="183"/>
    </row>
    <row r="109">
      <c r="B109" s="183"/>
    </row>
    <row r="110">
      <c r="B110" s="183"/>
    </row>
    <row r="111">
      <c r="B111" s="183"/>
    </row>
    <row r="112">
      <c r="B112" s="183"/>
    </row>
    <row r="113">
      <c r="B113" s="183"/>
    </row>
    <row r="114">
      <c r="B114" s="183"/>
    </row>
    <row r="115">
      <c r="B115" s="183"/>
    </row>
    <row r="116">
      <c r="B116" s="183"/>
    </row>
    <row r="117">
      <c r="B117" s="183"/>
    </row>
    <row r="118">
      <c r="B118" s="183"/>
    </row>
    <row r="119">
      <c r="B119" s="183"/>
    </row>
    <row r="120">
      <c r="B120" s="183"/>
    </row>
    <row r="121">
      <c r="B121" s="183"/>
    </row>
    <row r="122">
      <c r="B122" s="183"/>
    </row>
    <row r="123">
      <c r="B123" s="183"/>
    </row>
    <row r="124">
      <c r="B124" s="183"/>
    </row>
    <row r="125">
      <c r="B125" s="183"/>
    </row>
    <row r="126">
      <c r="B126" s="183"/>
    </row>
    <row r="127">
      <c r="B127" s="183"/>
    </row>
    <row r="128">
      <c r="B128" s="183"/>
    </row>
    <row r="129">
      <c r="B129" s="183"/>
    </row>
    <row r="130">
      <c r="B130" s="183"/>
    </row>
    <row r="131">
      <c r="B131" s="183"/>
    </row>
    <row r="132">
      <c r="B132" s="183"/>
    </row>
    <row r="133">
      <c r="B133" s="183"/>
    </row>
    <row r="134">
      <c r="B134" s="183"/>
    </row>
    <row r="135">
      <c r="B135" s="183"/>
    </row>
    <row r="136">
      <c r="B136" s="183"/>
    </row>
    <row r="137">
      <c r="B137" s="183"/>
    </row>
    <row r="138">
      <c r="B138" s="183"/>
    </row>
    <row r="139">
      <c r="B139" s="183"/>
    </row>
    <row r="140">
      <c r="B140" s="183"/>
    </row>
    <row r="141">
      <c r="B141" s="183"/>
    </row>
    <row r="142">
      <c r="B142" s="183"/>
    </row>
    <row r="143">
      <c r="B143" s="183"/>
    </row>
    <row r="144">
      <c r="B144" s="183"/>
    </row>
    <row r="145">
      <c r="B145" s="183"/>
    </row>
    <row r="146">
      <c r="B146" s="183"/>
    </row>
    <row r="147">
      <c r="B147" s="183"/>
    </row>
    <row r="148">
      <c r="B148" s="183"/>
    </row>
    <row r="149">
      <c r="B149" s="183"/>
    </row>
    <row r="150">
      <c r="B150" s="183"/>
    </row>
    <row r="151">
      <c r="B151" s="183"/>
    </row>
    <row r="152">
      <c r="B152" s="183"/>
    </row>
    <row r="153">
      <c r="B153" s="183"/>
    </row>
    <row r="154">
      <c r="B154" s="183"/>
    </row>
    <row r="155">
      <c r="B155" s="183"/>
    </row>
    <row r="156">
      <c r="B156" s="183"/>
    </row>
    <row r="157">
      <c r="B157" s="183"/>
    </row>
    <row r="158">
      <c r="B158" s="183"/>
    </row>
    <row r="159">
      <c r="B159" s="183"/>
    </row>
    <row r="160">
      <c r="B160" s="183"/>
    </row>
    <row r="161">
      <c r="B161" s="183"/>
    </row>
    <row r="162">
      <c r="B162" s="183"/>
    </row>
    <row r="163">
      <c r="B163" s="183"/>
    </row>
    <row r="164">
      <c r="B164" s="183"/>
    </row>
    <row r="165">
      <c r="B165" s="183"/>
    </row>
    <row r="166">
      <c r="B166" s="183"/>
    </row>
    <row r="167">
      <c r="B167" s="183"/>
    </row>
    <row r="168">
      <c r="B168" s="183"/>
    </row>
    <row r="169">
      <c r="B169" s="183"/>
    </row>
    <row r="170">
      <c r="B170" s="183"/>
    </row>
    <row r="171">
      <c r="B171" s="183"/>
    </row>
    <row r="172">
      <c r="B172" s="183"/>
    </row>
    <row r="173">
      <c r="B173" s="183"/>
    </row>
    <row r="174">
      <c r="B174" s="183"/>
    </row>
    <row r="175">
      <c r="B175" s="183"/>
    </row>
    <row r="176">
      <c r="B176" s="183"/>
    </row>
    <row r="177">
      <c r="B177" s="183"/>
    </row>
    <row r="178">
      <c r="B178" s="183"/>
    </row>
    <row r="179">
      <c r="B179" s="183"/>
    </row>
    <row r="180">
      <c r="B180" s="183"/>
    </row>
    <row r="181">
      <c r="B181" s="183"/>
    </row>
    <row r="182">
      <c r="B182" s="183"/>
    </row>
    <row r="183">
      <c r="B183" s="183"/>
    </row>
    <row r="184">
      <c r="B184" s="183"/>
    </row>
    <row r="185">
      <c r="B185" s="183"/>
    </row>
    <row r="186">
      <c r="B186" s="183"/>
    </row>
    <row r="187">
      <c r="B187" s="183"/>
    </row>
    <row r="188">
      <c r="B188" s="183"/>
    </row>
    <row r="189">
      <c r="B189" s="183"/>
    </row>
    <row r="190">
      <c r="B190" s="183"/>
    </row>
    <row r="191">
      <c r="B191" s="183"/>
    </row>
    <row r="192">
      <c r="B192" s="183"/>
    </row>
    <row r="193">
      <c r="B193" s="183"/>
    </row>
    <row r="194">
      <c r="B194" s="183"/>
    </row>
    <row r="195">
      <c r="B195" s="183"/>
    </row>
    <row r="196">
      <c r="B196" s="183"/>
    </row>
    <row r="197">
      <c r="B197" s="183"/>
    </row>
    <row r="198">
      <c r="B198" s="183"/>
    </row>
    <row r="199">
      <c r="B199" s="183"/>
    </row>
    <row r="200">
      <c r="B200" s="183"/>
    </row>
    <row r="201">
      <c r="B201" s="183"/>
    </row>
    <row r="202">
      <c r="B202" s="183"/>
    </row>
    <row r="203">
      <c r="B203" s="183"/>
    </row>
    <row r="204">
      <c r="B204" s="183"/>
    </row>
    <row r="205">
      <c r="B205" s="183"/>
    </row>
    <row r="206">
      <c r="B206" s="183"/>
    </row>
    <row r="207">
      <c r="B207" s="183"/>
    </row>
    <row r="208">
      <c r="B208" s="183"/>
    </row>
    <row r="209">
      <c r="B209" s="183"/>
    </row>
    <row r="210">
      <c r="B210" s="183"/>
    </row>
    <row r="211">
      <c r="B211" s="183"/>
    </row>
    <row r="212">
      <c r="B212" s="183"/>
    </row>
    <row r="213">
      <c r="B213" s="183"/>
    </row>
    <row r="214">
      <c r="B214" s="183"/>
    </row>
    <row r="215">
      <c r="B215" s="183"/>
    </row>
    <row r="216">
      <c r="B216" s="183"/>
    </row>
    <row r="217">
      <c r="B217" s="183"/>
    </row>
    <row r="218">
      <c r="B218" s="183"/>
    </row>
    <row r="219">
      <c r="B219" s="183"/>
    </row>
    <row r="220">
      <c r="B220" s="183"/>
    </row>
    <row r="221">
      <c r="B221" s="183"/>
    </row>
    <row r="222">
      <c r="B222" s="183"/>
    </row>
    <row r="223">
      <c r="B223" s="183"/>
    </row>
    <row r="224">
      <c r="B224" s="183"/>
    </row>
    <row r="225">
      <c r="B225" s="183"/>
    </row>
    <row r="226">
      <c r="B226" s="183"/>
    </row>
    <row r="227">
      <c r="B227" s="183"/>
    </row>
    <row r="228">
      <c r="B228" s="183"/>
    </row>
    <row r="229">
      <c r="B229" s="183"/>
    </row>
    <row r="230">
      <c r="B230" s="183"/>
    </row>
    <row r="231">
      <c r="B231" s="183"/>
    </row>
    <row r="232">
      <c r="B232" s="183"/>
    </row>
    <row r="233">
      <c r="B233" s="183"/>
    </row>
    <row r="234">
      <c r="B234" s="183"/>
    </row>
    <row r="235">
      <c r="B235" s="183"/>
    </row>
    <row r="236">
      <c r="B236" s="183"/>
    </row>
    <row r="237">
      <c r="B237" s="183"/>
    </row>
    <row r="238">
      <c r="B238" s="183"/>
    </row>
    <row r="239">
      <c r="B239" s="183"/>
    </row>
    <row r="240">
      <c r="B240" s="183"/>
    </row>
    <row r="241">
      <c r="B241" s="183"/>
    </row>
    <row r="242">
      <c r="B242" s="183"/>
    </row>
    <row r="243">
      <c r="B243" s="183"/>
    </row>
    <row r="244">
      <c r="B244" s="183"/>
    </row>
    <row r="245">
      <c r="B245" s="183"/>
    </row>
    <row r="246">
      <c r="B246" s="183"/>
    </row>
    <row r="247">
      <c r="B247" s="183"/>
    </row>
    <row r="248">
      <c r="B248" s="183"/>
    </row>
    <row r="249">
      <c r="B249" s="183"/>
    </row>
    <row r="250">
      <c r="B250" s="183"/>
    </row>
    <row r="251">
      <c r="B251" s="183"/>
    </row>
    <row r="252">
      <c r="B252" s="183"/>
    </row>
    <row r="253">
      <c r="B253" s="183"/>
    </row>
    <row r="254">
      <c r="B254" s="183"/>
    </row>
    <row r="255">
      <c r="B255" s="183"/>
    </row>
    <row r="256">
      <c r="B256" s="183"/>
    </row>
    <row r="257">
      <c r="B257" s="183"/>
    </row>
    <row r="258">
      <c r="B258" s="183"/>
    </row>
    <row r="259">
      <c r="B259" s="183"/>
    </row>
    <row r="260">
      <c r="B260" s="183"/>
    </row>
    <row r="261">
      <c r="B261" s="183"/>
    </row>
    <row r="262">
      <c r="B262" s="183"/>
    </row>
    <row r="263">
      <c r="B263" s="183"/>
    </row>
    <row r="264">
      <c r="B264" s="183"/>
    </row>
    <row r="265">
      <c r="B265" s="183"/>
    </row>
    <row r="266">
      <c r="B266" s="183"/>
    </row>
    <row r="267">
      <c r="B267" s="183"/>
    </row>
    <row r="268">
      <c r="B268" s="183"/>
    </row>
    <row r="269">
      <c r="B269" s="183"/>
    </row>
    <row r="270">
      <c r="B270" s="183"/>
    </row>
    <row r="271">
      <c r="B271" s="183"/>
    </row>
    <row r="272">
      <c r="B272" s="183"/>
    </row>
    <row r="273">
      <c r="B273" s="183"/>
    </row>
    <row r="274">
      <c r="B274" s="183"/>
    </row>
    <row r="275">
      <c r="B275" s="183"/>
    </row>
    <row r="276">
      <c r="B276" s="183"/>
    </row>
    <row r="277">
      <c r="B277" s="183"/>
    </row>
    <row r="278">
      <c r="B278" s="183"/>
    </row>
    <row r="279">
      <c r="B279" s="183"/>
    </row>
    <row r="280">
      <c r="B280" s="183"/>
    </row>
    <row r="281">
      <c r="B281" s="183"/>
    </row>
    <row r="282">
      <c r="B282" s="183"/>
    </row>
    <row r="283">
      <c r="B283" s="183"/>
    </row>
    <row r="284">
      <c r="B284" s="183"/>
    </row>
    <row r="285">
      <c r="B285" s="183"/>
    </row>
    <row r="286">
      <c r="B286" s="183"/>
    </row>
    <row r="287">
      <c r="B287" s="183"/>
    </row>
    <row r="288">
      <c r="B288" s="183"/>
    </row>
    <row r="289">
      <c r="B289" s="183"/>
    </row>
    <row r="290">
      <c r="B290" s="183"/>
    </row>
    <row r="291">
      <c r="B291" s="183"/>
    </row>
    <row r="292">
      <c r="B292" s="183"/>
    </row>
    <row r="293">
      <c r="B293" s="183"/>
    </row>
    <row r="294">
      <c r="B294" s="183"/>
    </row>
    <row r="295">
      <c r="B295" s="183"/>
    </row>
    <row r="296">
      <c r="B296" s="183"/>
    </row>
    <row r="297">
      <c r="B297" s="183"/>
    </row>
    <row r="298">
      <c r="B298" s="183"/>
    </row>
    <row r="299">
      <c r="B299" s="183"/>
    </row>
    <row r="300">
      <c r="B300" s="183"/>
    </row>
    <row r="301">
      <c r="B301" s="183"/>
    </row>
    <row r="302">
      <c r="B302" s="183"/>
    </row>
    <row r="303">
      <c r="B303" s="183"/>
    </row>
    <row r="304">
      <c r="B304" s="183"/>
    </row>
    <row r="305">
      <c r="B305" s="183"/>
    </row>
    <row r="306">
      <c r="B306" s="183"/>
    </row>
    <row r="307">
      <c r="B307" s="183"/>
    </row>
    <row r="308">
      <c r="B308" s="183"/>
    </row>
    <row r="309">
      <c r="B309" s="183"/>
    </row>
    <row r="310">
      <c r="B310" s="183"/>
    </row>
    <row r="311">
      <c r="B311" s="183"/>
    </row>
    <row r="312">
      <c r="B312" s="183"/>
    </row>
    <row r="313">
      <c r="B313" s="183"/>
    </row>
    <row r="314">
      <c r="B314" s="183"/>
    </row>
    <row r="315">
      <c r="B315" s="183"/>
    </row>
    <row r="316">
      <c r="B316" s="183"/>
    </row>
    <row r="317">
      <c r="B317" s="183"/>
    </row>
    <row r="318">
      <c r="B318" s="183"/>
    </row>
    <row r="319">
      <c r="B319" s="183"/>
    </row>
    <row r="320">
      <c r="B320" s="183"/>
    </row>
    <row r="321">
      <c r="B321" s="183"/>
    </row>
    <row r="322">
      <c r="B322" s="183"/>
    </row>
    <row r="323">
      <c r="B323" s="183"/>
    </row>
    <row r="324">
      <c r="B324" s="183"/>
    </row>
    <row r="325">
      <c r="B325" s="183"/>
    </row>
    <row r="326">
      <c r="B326" s="183"/>
    </row>
    <row r="327">
      <c r="B327" s="183"/>
    </row>
    <row r="328">
      <c r="B328" s="183"/>
    </row>
    <row r="329">
      <c r="B329" s="183"/>
    </row>
    <row r="330">
      <c r="B330" s="183"/>
    </row>
    <row r="331">
      <c r="B331" s="183"/>
    </row>
    <row r="332">
      <c r="B332" s="183"/>
    </row>
    <row r="333">
      <c r="B333" s="183"/>
    </row>
    <row r="334">
      <c r="B334" s="183"/>
    </row>
    <row r="335">
      <c r="B335" s="183"/>
    </row>
    <row r="336">
      <c r="B336" s="183"/>
    </row>
    <row r="337">
      <c r="B337" s="183"/>
    </row>
    <row r="338">
      <c r="B338" s="183"/>
    </row>
    <row r="339">
      <c r="B339" s="183"/>
    </row>
    <row r="340">
      <c r="B340" s="183"/>
    </row>
    <row r="341">
      <c r="B341" s="183"/>
    </row>
    <row r="342">
      <c r="B342" s="183"/>
    </row>
    <row r="343">
      <c r="B343" s="183"/>
    </row>
    <row r="344">
      <c r="B344" s="183"/>
    </row>
    <row r="345">
      <c r="B345" s="183"/>
    </row>
    <row r="346">
      <c r="B346" s="183"/>
    </row>
    <row r="347">
      <c r="B347" s="183"/>
    </row>
    <row r="348">
      <c r="B348" s="183"/>
    </row>
    <row r="349">
      <c r="B349" s="183"/>
    </row>
    <row r="350">
      <c r="B350" s="183"/>
    </row>
    <row r="351">
      <c r="B351" s="183"/>
    </row>
    <row r="352">
      <c r="B352" s="183"/>
    </row>
    <row r="353">
      <c r="B353" s="183"/>
    </row>
    <row r="354">
      <c r="B354" s="183"/>
    </row>
    <row r="355">
      <c r="B355" s="183"/>
    </row>
    <row r="356">
      <c r="B356" s="183"/>
    </row>
    <row r="357">
      <c r="B357" s="183"/>
    </row>
    <row r="358">
      <c r="B358" s="183"/>
    </row>
    <row r="359">
      <c r="B359" s="183"/>
    </row>
    <row r="360">
      <c r="B360" s="183"/>
    </row>
    <row r="361">
      <c r="B361" s="183"/>
    </row>
    <row r="362">
      <c r="B362" s="183"/>
    </row>
    <row r="363">
      <c r="B363" s="183"/>
    </row>
    <row r="364">
      <c r="B364" s="183"/>
    </row>
    <row r="365">
      <c r="B365" s="183"/>
    </row>
    <row r="366">
      <c r="B366" s="183"/>
    </row>
    <row r="367">
      <c r="B367" s="183"/>
    </row>
    <row r="368">
      <c r="B368" s="183"/>
    </row>
    <row r="369">
      <c r="B369" s="183"/>
    </row>
    <row r="370">
      <c r="B370" s="183"/>
    </row>
    <row r="371">
      <c r="B371" s="183"/>
    </row>
    <row r="372">
      <c r="B372" s="183"/>
    </row>
    <row r="373">
      <c r="B373" s="183"/>
    </row>
    <row r="374">
      <c r="B374" s="183"/>
    </row>
    <row r="375">
      <c r="B375" s="183"/>
    </row>
    <row r="376">
      <c r="B376" s="183"/>
    </row>
    <row r="377">
      <c r="B377" s="183"/>
    </row>
    <row r="378">
      <c r="B378" s="183"/>
    </row>
    <row r="379">
      <c r="B379" s="183"/>
    </row>
    <row r="380">
      <c r="B380" s="183"/>
    </row>
    <row r="381">
      <c r="B381" s="183"/>
    </row>
    <row r="382">
      <c r="B382" s="183"/>
    </row>
    <row r="383">
      <c r="B383" s="183"/>
    </row>
    <row r="384">
      <c r="B384" s="183"/>
    </row>
    <row r="385">
      <c r="B385" s="183"/>
    </row>
    <row r="386">
      <c r="B386" s="183"/>
    </row>
    <row r="387">
      <c r="B387" s="183"/>
    </row>
    <row r="388">
      <c r="B388" s="183"/>
    </row>
    <row r="389">
      <c r="B389" s="183"/>
    </row>
    <row r="390">
      <c r="B390" s="183"/>
    </row>
    <row r="391">
      <c r="B391" s="183"/>
    </row>
    <row r="392">
      <c r="B392" s="183"/>
    </row>
    <row r="393">
      <c r="B393" s="183"/>
    </row>
    <row r="394">
      <c r="B394" s="183"/>
    </row>
    <row r="395">
      <c r="B395" s="183"/>
    </row>
    <row r="396">
      <c r="B396" s="183"/>
    </row>
    <row r="397">
      <c r="B397" s="183"/>
    </row>
    <row r="398">
      <c r="B398" s="183"/>
    </row>
    <row r="399">
      <c r="B399" s="183"/>
    </row>
    <row r="400">
      <c r="B400" s="183"/>
    </row>
    <row r="401">
      <c r="B401" s="183"/>
    </row>
    <row r="402">
      <c r="B402" s="183"/>
    </row>
    <row r="403">
      <c r="B403" s="183"/>
    </row>
    <row r="404">
      <c r="B404" s="183"/>
    </row>
    <row r="405">
      <c r="B405" s="183"/>
    </row>
    <row r="406">
      <c r="B406" s="183"/>
    </row>
    <row r="407">
      <c r="B407" s="183"/>
    </row>
    <row r="408">
      <c r="B408" s="183"/>
    </row>
    <row r="409">
      <c r="B409" s="183"/>
    </row>
    <row r="410">
      <c r="B410" s="183"/>
    </row>
    <row r="411">
      <c r="B411" s="183"/>
    </row>
    <row r="412">
      <c r="B412" s="183"/>
    </row>
    <row r="413">
      <c r="B413" s="183"/>
    </row>
    <row r="414">
      <c r="B414" s="183"/>
    </row>
    <row r="415">
      <c r="B415" s="183"/>
    </row>
    <row r="416">
      <c r="B416" s="183"/>
    </row>
    <row r="417">
      <c r="B417" s="183"/>
    </row>
    <row r="418">
      <c r="B418" s="183"/>
    </row>
    <row r="419">
      <c r="B419" s="183"/>
    </row>
    <row r="420">
      <c r="B420" s="183"/>
    </row>
    <row r="421">
      <c r="B421" s="183"/>
    </row>
    <row r="422">
      <c r="B422" s="183"/>
    </row>
    <row r="423">
      <c r="B423" s="183"/>
    </row>
    <row r="424">
      <c r="B424" s="183"/>
    </row>
    <row r="425">
      <c r="B425" s="183"/>
    </row>
    <row r="426">
      <c r="B426" s="183"/>
    </row>
    <row r="427">
      <c r="B427" s="183"/>
    </row>
    <row r="428">
      <c r="B428" s="183"/>
    </row>
    <row r="429">
      <c r="B429" s="183"/>
    </row>
    <row r="430">
      <c r="B430" s="183"/>
    </row>
    <row r="431">
      <c r="B431" s="183"/>
    </row>
    <row r="432">
      <c r="B432" s="183"/>
    </row>
    <row r="433">
      <c r="B433" s="183"/>
    </row>
    <row r="434">
      <c r="B434" s="183"/>
    </row>
    <row r="435">
      <c r="B435" s="183"/>
    </row>
    <row r="436">
      <c r="B436" s="183"/>
    </row>
    <row r="437">
      <c r="B437" s="183"/>
    </row>
    <row r="438">
      <c r="B438" s="183"/>
    </row>
    <row r="439">
      <c r="B439" s="183"/>
    </row>
    <row r="440">
      <c r="B440" s="183"/>
    </row>
    <row r="441">
      <c r="B441" s="183"/>
    </row>
    <row r="442">
      <c r="B442" s="183"/>
    </row>
    <row r="443">
      <c r="B443" s="183"/>
    </row>
    <row r="444">
      <c r="B444" s="183"/>
    </row>
    <row r="445">
      <c r="B445" s="183"/>
    </row>
    <row r="446">
      <c r="B446" s="183"/>
    </row>
    <row r="447">
      <c r="B447" s="183"/>
    </row>
    <row r="448">
      <c r="B448" s="183"/>
    </row>
    <row r="449">
      <c r="B449" s="183"/>
    </row>
    <row r="450">
      <c r="B450" s="183"/>
    </row>
    <row r="451">
      <c r="B451" s="183"/>
    </row>
    <row r="452">
      <c r="B452" s="183"/>
    </row>
    <row r="453">
      <c r="B453" s="183"/>
    </row>
    <row r="454">
      <c r="B454" s="183"/>
    </row>
    <row r="455">
      <c r="B455" s="183"/>
    </row>
    <row r="456">
      <c r="B456" s="183"/>
    </row>
    <row r="457">
      <c r="B457" s="183"/>
    </row>
    <row r="458">
      <c r="B458" s="183"/>
    </row>
    <row r="459">
      <c r="B459" s="183"/>
    </row>
    <row r="460">
      <c r="B460" s="183"/>
    </row>
    <row r="461">
      <c r="B461" s="183"/>
    </row>
    <row r="462">
      <c r="B462" s="183"/>
    </row>
    <row r="463">
      <c r="B463" s="183"/>
    </row>
    <row r="464">
      <c r="B464" s="183"/>
    </row>
    <row r="465">
      <c r="B465" s="183"/>
    </row>
    <row r="466">
      <c r="B466" s="183"/>
    </row>
    <row r="467">
      <c r="B467" s="183"/>
    </row>
    <row r="468">
      <c r="B468" s="183"/>
    </row>
    <row r="469">
      <c r="B469" s="183"/>
    </row>
    <row r="470">
      <c r="B470" s="183"/>
    </row>
    <row r="471">
      <c r="B471" s="183"/>
    </row>
    <row r="472">
      <c r="B472" s="183"/>
    </row>
    <row r="473">
      <c r="B473" s="183"/>
    </row>
    <row r="474">
      <c r="B474" s="183"/>
    </row>
    <row r="475">
      <c r="B475" s="183"/>
    </row>
    <row r="476">
      <c r="B476" s="183"/>
    </row>
    <row r="477">
      <c r="B477" s="183"/>
    </row>
    <row r="478">
      <c r="B478" s="183"/>
    </row>
    <row r="479">
      <c r="B479" s="183"/>
    </row>
    <row r="480">
      <c r="B480" s="183"/>
    </row>
    <row r="481">
      <c r="B481" s="183"/>
    </row>
    <row r="482">
      <c r="B482" s="183"/>
    </row>
    <row r="483">
      <c r="B483" s="183"/>
    </row>
    <row r="484">
      <c r="B484" s="183"/>
    </row>
    <row r="485">
      <c r="B485" s="183"/>
    </row>
    <row r="486">
      <c r="B486" s="183"/>
    </row>
    <row r="487">
      <c r="B487" s="183"/>
    </row>
    <row r="488">
      <c r="B488" s="183"/>
    </row>
    <row r="489">
      <c r="B489" s="183"/>
    </row>
    <row r="490">
      <c r="B490" s="183"/>
    </row>
    <row r="491">
      <c r="B491" s="183"/>
    </row>
    <row r="492">
      <c r="B492" s="183"/>
    </row>
    <row r="493">
      <c r="B493" s="183"/>
    </row>
    <row r="494">
      <c r="B494" s="183"/>
    </row>
    <row r="495">
      <c r="B495" s="183"/>
    </row>
    <row r="496">
      <c r="B496" s="183"/>
    </row>
    <row r="497">
      <c r="B497" s="183"/>
    </row>
    <row r="498">
      <c r="B498" s="183"/>
    </row>
    <row r="499">
      <c r="B499" s="183"/>
    </row>
    <row r="500">
      <c r="B500" s="183"/>
    </row>
    <row r="501">
      <c r="B501" s="183"/>
    </row>
    <row r="502">
      <c r="B502" s="183"/>
    </row>
    <row r="503">
      <c r="B503" s="183"/>
    </row>
    <row r="504">
      <c r="B504" s="183"/>
    </row>
    <row r="505">
      <c r="B505" s="183"/>
    </row>
    <row r="506">
      <c r="B506" s="183"/>
    </row>
    <row r="507">
      <c r="B507" s="183"/>
    </row>
    <row r="508">
      <c r="B508" s="183"/>
    </row>
    <row r="509">
      <c r="B509" s="183"/>
    </row>
    <row r="510">
      <c r="B510" s="183"/>
    </row>
    <row r="511">
      <c r="B511" s="183"/>
    </row>
    <row r="512">
      <c r="B512" s="183"/>
    </row>
    <row r="513">
      <c r="B513" s="183"/>
    </row>
    <row r="514">
      <c r="B514" s="183"/>
    </row>
    <row r="515">
      <c r="B515" s="183"/>
    </row>
    <row r="516">
      <c r="B516" s="183"/>
    </row>
    <row r="517">
      <c r="B517" s="183"/>
    </row>
    <row r="518">
      <c r="B518" s="183"/>
    </row>
    <row r="519">
      <c r="B519" s="183"/>
    </row>
    <row r="520">
      <c r="B520" s="183"/>
    </row>
    <row r="521">
      <c r="B521" s="183"/>
    </row>
    <row r="522">
      <c r="B522" s="183"/>
    </row>
    <row r="523">
      <c r="B523" s="183"/>
    </row>
    <row r="524">
      <c r="B524" s="183"/>
    </row>
    <row r="525">
      <c r="B525" s="183"/>
    </row>
    <row r="526">
      <c r="B526" s="183"/>
    </row>
    <row r="527">
      <c r="B527" s="183"/>
    </row>
    <row r="528">
      <c r="B528" s="183"/>
    </row>
    <row r="529">
      <c r="B529" s="183"/>
    </row>
    <row r="530">
      <c r="B530" s="183"/>
    </row>
    <row r="531">
      <c r="B531" s="183"/>
    </row>
    <row r="532">
      <c r="B532" s="183"/>
    </row>
    <row r="533">
      <c r="B533" s="183"/>
    </row>
    <row r="534">
      <c r="B534" s="183"/>
    </row>
    <row r="535">
      <c r="B535" s="183"/>
    </row>
    <row r="536">
      <c r="B536" s="183"/>
    </row>
    <row r="537">
      <c r="B537" s="183"/>
    </row>
    <row r="538">
      <c r="B538" s="183"/>
    </row>
    <row r="539">
      <c r="B539" s="183"/>
    </row>
    <row r="540">
      <c r="B540" s="183"/>
    </row>
    <row r="541">
      <c r="B541" s="183"/>
    </row>
    <row r="542">
      <c r="B542" s="183"/>
    </row>
    <row r="543">
      <c r="B543" s="183"/>
    </row>
    <row r="544">
      <c r="B544" s="183"/>
    </row>
    <row r="545">
      <c r="B545" s="183"/>
    </row>
    <row r="546">
      <c r="B546" s="183"/>
    </row>
    <row r="547">
      <c r="B547" s="183"/>
    </row>
    <row r="548">
      <c r="B548" s="183"/>
    </row>
    <row r="549">
      <c r="B549" s="183"/>
    </row>
    <row r="550">
      <c r="B550" s="183"/>
    </row>
    <row r="551">
      <c r="B551" s="183"/>
    </row>
    <row r="552">
      <c r="B552" s="183"/>
    </row>
    <row r="553">
      <c r="B553" s="183"/>
    </row>
    <row r="554">
      <c r="B554" s="183"/>
    </row>
    <row r="555">
      <c r="B555" s="183"/>
    </row>
    <row r="556">
      <c r="B556" s="183"/>
    </row>
    <row r="557">
      <c r="B557" s="183"/>
    </row>
    <row r="558">
      <c r="B558" s="183"/>
    </row>
    <row r="559">
      <c r="B559" s="183"/>
    </row>
    <row r="560">
      <c r="B560" s="183"/>
    </row>
    <row r="561">
      <c r="B561" s="183"/>
    </row>
    <row r="562">
      <c r="B562" s="183"/>
    </row>
    <row r="563">
      <c r="B563" s="183"/>
    </row>
    <row r="564">
      <c r="B564" s="183"/>
    </row>
    <row r="565">
      <c r="B565" s="183"/>
    </row>
    <row r="566">
      <c r="B566" s="183"/>
    </row>
    <row r="567">
      <c r="B567" s="183"/>
    </row>
    <row r="568">
      <c r="B568" s="183"/>
    </row>
    <row r="569">
      <c r="B569" s="183"/>
    </row>
    <row r="570">
      <c r="B570" s="183"/>
    </row>
    <row r="571">
      <c r="B571" s="183"/>
    </row>
    <row r="572">
      <c r="B572" s="183"/>
    </row>
    <row r="573">
      <c r="B573" s="183"/>
    </row>
    <row r="574">
      <c r="B574" s="183"/>
    </row>
    <row r="575">
      <c r="B575" s="183"/>
    </row>
    <row r="576">
      <c r="B576" s="183"/>
    </row>
    <row r="577">
      <c r="B577" s="183"/>
    </row>
    <row r="578">
      <c r="B578" s="183"/>
    </row>
    <row r="579">
      <c r="B579" s="183"/>
    </row>
    <row r="580">
      <c r="B580" s="183"/>
    </row>
    <row r="581">
      <c r="B581" s="183"/>
    </row>
    <row r="582">
      <c r="B582" s="183"/>
    </row>
    <row r="583">
      <c r="B583" s="183"/>
    </row>
    <row r="584">
      <c r="B584" s="183"/>
    </row>
    <row r="585">
      <c r="B585" s="183"/>
    </row>
    <row r="586">
      <c r="B586" s="183"/>
    </row>
    <row r="587">
      <c r="B587" s="183"/>
    </row>
    <row r="588">
      <c r="B588" s="183"/>
    </row>
    <row r="589">
      <c r="B589" s="183"/>
    </row>
    <row r="590">
      <c r="B590" s="183"/>
    </row>
    <row r="591">
      <c r="B591" s="183"/>
    </row>
    <row r="592">
      <c r="B592" s="183"/>
    </row>
    <row r="593">
      <c r="B593" s="183"/>
    </row>
    <row r="594">
      <c r="B594" s="183"/>
    </row>
    <row r="595">
      <c r="B595" s="183"/>
    </row>
    <row r="596">
      <c r="B596" s="183"/>
    </row>
    <row r="597">
      <c r="B597" s="183"/>
    </row>
    <row r="598">
      <c r="B598" s="183"/>
    </row>
    <row r="599">
      <c r="B599" s="183"/>
    </row>
    <row r="600">
      <c r="B600" s="183"/>
    </row>
    <row r="601">
      <c r="B601" s="183"/>
    </row>
    <row r="602">
      <c r="B602" s="183"/>
    </row>
    <row r="603">
      <c r="B603" s="183"/>
    </row>
    <row r="604">
      <c r="B604" s="183"/>
    </row>
    <row r="605">
      <c r="B605" s="183"/>
    </row>
    <row r="606">
      <c r="B606" s="183"/>
    </row>
    <row r="607">
      <c r="B607" s="183"/>
    </row>
    <row r="608">
      <c r="B608" s="183"/>
    </row>
    <row r="609">
      <c r="B609" s="183"/>
    </row>
    <row r="610">
      <c r="B610" s="183"/>
    </row>
    <row r="611">
      <c r="B611" s="183"/>
    </row>
    <row r="612">
      <c r="B612" s="183"/>
    </row>
    <row r="613">
      <c r="B613" s="183"/>
    </row>
    <row r="614">
      <c r="B614" s="183"/>
    </row>
    <row r="615">
      <c r="B615" s="183"/>
    </row>
    <row r="616">
      <c r="B616" s="183"/>
    </row>
    <row r="617">
      <c r="B617" s="183"/>
    </row>
    <row r="618">
      <c r="B618" s="183"/>
    </row>
    <row r="619">
      <c r="B619" s="183"/>
    </row>
    <row r="620">
      <c r="B620" s="183"/>
    </row>
    <row r="621">
      <c r="B621" s="183"/>
    </row>
    <row r="622">
      <c r="B622" s="183"/>
    </row>
    <row r="623">
      <c r="B623" s="183"/>
    </row>
    <row r="624">
      <c r="B624" s="183"/>
    </row>
    <row r="625">
      <c r="B625" s="183"/>
    </row>
    <row r="626">
      <c r="B626" s="183"/>
    </row>
    <row r="627">
      <c r="B627" s="183"/>
    </row>
    <row r="628">
      <c r="B628" s="183"/>
    </row>
    <row r="629">
      <c r="B629" s="183"/>
    </row>
    <row r="630">
      <c r="B630" s="183"/>
    </row>
    <row r="631">
      <c r="B631" s="183"/>
    </row>
    <row r="632">
      <c r="B632" s="183"/>
    </row>
    <row r="633">
      <c r="B633" s="183"/>
    </row>
    <row r="634">
      <c r="B634" s="183"/>
    </row>
    <row r="635">
      <c r="B635" s="183"/>
    </row>
    <row r="636">
      <c r="B636" s="183"/>
    </row>
    <row r="637">
      <c r="B637" s="183"/>
    </row>
    <row r="638">
      <c r="B638" s="183"/>
    </row>
    <row r="639">
      <c r="B639" s="183"/>
    </row>
    <row r="640">
      <c r="B640" s="183"/>
    </row>
    <row r="641">
      <c r="B641" s="183"/>
    </row>
    <row r="642">
      <c r="B642" s="183"/>
    </row>
    <row r="643">
      <c r="B643" s="183"/>
    </row>
    <row r="644">
      <c r="B644" s="183"/>
    </row>
    <row r="645">
      <c r="B645" s="183"/>
    </row>
    <row r="646">
      <c r="B646" s="183"/>
    </row>
    <row r="647">
      <c r="B647" s="183"/>
    </row>
    <row r="648">
      <c r="B648" s="183"/>
    </row>
    <row r="649">
      <c r="B649" s="183"/>
    </row>
    <row r="650">
      <c r="B650" s="183"/>
    </row>
    <row r="651">
      <c r="B651" s="183"/>
    </row>
    <row r="652">
      <c r="B652" s="183"/>
    </row>
    <row r="653">
      <c r="B653" s="183"/>
    </row>
    <row r="654">
      <c r="B654" s="183"/>
    </row>
    <row r="655">
      <c r="B655" s="183"/>
    </row>
    <row r="656">
      <c r="B656" s="183"/>
    </row>
    <row r="657">
      <c r="B657" s="183"/>
    </row>
    <row r="658">
      <c r="B658" s="183"/>
    </row>
    <row r="659">
      <c r="B659" s="183"/>
    </row>
    <row r="660">
      <c r="B660" s="183"/>
    </row>
    <row r="661">
      <c r="B661" s="183"/>
    </row>
    <row r="662">
      <c r="B662" s="183"/>
    </row>
    <row r="663">
      <c r="B663" s="183"/>
    </row>
    <row r="664">
      <c r="B664" s="183"/>
    </row>
    <row r="665">
      <c r="B665" s="183"/>
    </row>
    <row r="666">
      <c r="B666" s="183"/>
    </row>
    <row r="667">
      <c r="B667" s="183"/>
    </row>
    <row r="668">
      <c r="B668" s="183"/>
    </row>
    <row r="669">
      <c r="B669" s="183"/>
    </row>
    <row r="670">
      <c r="B670" s="183"/>
    </row>
    <row r="671">
      <c r="B671" s="183"/>
    </row>
    <row r="672">
      <c r="B672" s="183"/>
    </row>
    <row r="673">
      <c r="B673" s="183"/>
    </row>
    <row r="674">
      <c r="B674" s="183"/>
    </row>
    <row r="675">
      <c r="B675" s="183"/>
    </row>
    <row r="676">
      <c r="B676" s="183"/>
    </row>
    <row r="677">
      <c r="B677" s="183"/>
    </row>
    <row r="678">
      <c r="B678" s="183"/>
    </row>
    <row r="679">
      <c r="B679" s="183"/>
    </row>
    <row r="680">
      <c r="B680" s="183"/>
    </row>
    <row r="681">
      <c r="B681" s="183"/>
    </row>
    <row r="682">
      <c r="B682" s="183"/>
    </row>
    <row r="683">
      <c r="B683" s="183"/>
    </row>
    <row r="684">
      <c r="B684" s="183"/>
    </row>
    <row r="685">
      <c r="B685" s="183"/>
    </row>
    <row r="686">
      <c r="B686" s="183"/>
    </row>
    <row r="687">
      <c r="B687" s="183"/>
    </row>
    <row r="688">
      <c r="B688" s="183"/>
    </row>
    <row r="689">
      <c r="B689" s="183"/>
    </row>
    <row r="690">
      <c r="B690" s="183"/>
    </row>
    <row r="691">
      <c r="B691" s="183"/>
    </row>
    <row r="692">
      <c r="B692" s="183"/>
    </row>
    <row r="693">
      <c r="B693" s="183"/>
    </row>
    <row r="694">
      <c r="B694" s="183"/>
    </row>
    <row r="695">
      <c r="B695" s="183"/>
    </row>
    <row r="696">
      <c r="B696" s="183"/>
    </row>
    <row r="697">
      <c r="B697" s="183"/>
    </row>
    <row r="698">
      <c r="B698" s="183"/>
    </row>
    <row r="699">
      <c r="B699" s="183"/>
    </row>
    <row r="700">
      <c r="B700" s="183"/>
    </row>
    <row r="701">
      <c r="B701" s="183"/>
    </row>
    <row r="702">
      <c r="B702" s="183"/>
    </row>
    <row r="703">
      <c r="B703" s="183"/>
    </row>
    <row r="704">
      <c r="B704" s="183"/>
    </row>
    <row r="705">
      <c r="B705" s="183"/>
    </row>
    <row r="706">
      <c r="B706" s="183"/>
    </row>
    <row r="707">
      <c r="B707" s="183"/>
    </row>
    <row r="708">
      <c r="B708" s="183"/>
    </row>
    <row r="709">
      <c r="B709" s="183"/>
    </row>
    <row r="710">
      <c r="B710" s="183"/>
    </row>
    <row r="711">
      <c r="B711" s="183"/>
    </row>
    <row r="712">
      <c r="B712" s="183"/>
    </row>
    <row r="713">
      <c r="B713" s="183"/>
    </row>
    <row r="714">
      <c r="B714" s="183"/>
    </row>
    <row r="715">
      <c r="B715" s="183"/>
    </row>
    <row r="716">
      <c r="B716" s="183"/>
    </row>
    <row r="717">
      <c r="B717" s="183"/>
    </row>
    <row r="718">
      <c r="B718" s="183"/>
    </row>
    <row r="719">
      <c r="B719" s="183"/>
    </row>
    <row r="720">
      <c r="B720" s="183"/>
    </row>
    <row r="721">
      <c r="B721" s="183"/>
    </row>
    <row r="722">
      <c r="B722" s="183"/>
    </row>
    <row r="723">
      <c r="B723" s="183"/>
    </row>
    <row r="724">
      <c r="B724" s="183"/>
    </row>
    <row r="725">
      <c r="B725" s="183"/>
    </row>
    <row r="726">
      <c r="B726" s="183"/>
    </row>
    <row r="727">
      <c r="B727" s="183"/>
    </row>
    <row r="728">
      <c r="B728" s="183"/>
    </row>
    <row r="729">
      <c r="B729" s="183"/>
    </row>
    <row r="730">
      <c r="B730" s="183"/>
    </row>
    <row r="731">
      <c r="B731" s="183"/>
    </row>
    <row r="732">
      <c r="B732" s="183"/>
    </row>
    <row r="733">
      <c r="B733" s="183"/>
    </row>
    <row r="734">
      <c r="B734" s="183"/>
    </row>
    <row r="735">
      <c r="B735" s="183"/>
    </row>
    <row r="736">
      <c r="B736" s="183"/>
    </row>
    <row r="737">
      <c r="B737" s="183"/>
    </row>
    <row r="738">
      <c r="B738" s="183"/>
    </row>
    <row r="739">
      <c r="B739" s="183"/>
    </row>
    <row r="740">
      <c r="B740" s="183"/>
    </row>
    <row r="741">
      <c r="B741" s="183"/>
    </row>
    <row r="742">
      <c r="B742" s="183"/>
    </row>
    <row r="743">
      <c r="B743" s="183"/>
    </row>
    <row r="744">
      <c r="B744" s="183"/>
    </row>
    <row r="745">
      <c r="B745" s="183"/>
    </row>
    <row r="746">
      <c r="B746" s="183"/>
    </row>
    <row r="747">
      <c r="B747" s="183"/>
    </row>
    <row r="748">
      <c r="B748" s="183"/>
    </row>
    <row r="749">
      <c r="B749" s="183"/>
    </row>
    <row r="750">
      <c r="B750" s="183"/>
    </row>
    <row r="751">
      <c r="B751" s="183"/>
    </row>
    <row r="752">
      <c r="B752" s="183"/>
    </row>
    <row r="753">
      <c r="B753" s="183"/>
    </row>
    <row r="754">
      <c r="B754" s="183"/>
    </row>
    <row r="755">
      <c r="B755" s="183"/>
    </row>
    <row r="756">
      <c r="B756" s="183"/>
    </row>
    <row r="757">
      <c r="B757" s="183"/>
    </row>
    <row r="758">
      <c r="B758" s="183"/>
    </row>
    <row r="759">
      <c r="B759" s="183"/>
    </row>
    <row r="760">
      <c r="B760" s="183"/>
    </row>
    <row r="761">
      <c r="B761" s="183"/>
    </row>
    <row r="762">
      <c r="B762" s="183"/>
    </row>
    <row r="763">
      <c r="B763" s="183"/>
    </row>
    <row r="764">
      <c r="B764" s="183"/>
    </row>
    <row r="765">
      <c r="B765" s="183"/>
    </row>
    <row r="766">
      <c r="B766" s="183"/>
    </row>
    <row r="767">
      <c r="B767" s="183"/>
    </row>
    <row r="768">
      <c r="B768" s="183"/>
    </row>
    <row r="769">
      <c r="B769" s="183"/>
    </row>
    <row r="770">
      <c r="B770" s="183"/>
    </row>
    <row r="771">
      <c r="B771" s="183"/>
    </row>
    <row r="772">
      <c r="B772" s="183"/>
    </row>
    <row r="773">
      <c r="B773" s="183"/>
    </row>
    <row r="774">
      <c r="B774" s="183"/>
    </row>
    <row r="775">
      <c r="B775" s="183"/>
    </row>
    <row r="776">
      <c r="B776" s="183"/>
    </row>
    <row r="777">
      <c r="B777" s="183"/>
    </row>
    <row r="778">
      <c r="B778" s="183"/>
    </row>
    <row r="779">
      <c r="B779" s="183"/>
    </row>
    <row r="780">
      <c r="B780" s="183"/>
    </row>
    <row r="781">
      <c r="B781" s="183"/>
    </row>
    <row r="782">
      <c r="B782" s="183"/>
    </row>
    <row r="783">
      <c r="B783" s="183"/>
    </row>
    <row r="784">
      <c r="B784" s="183"/>
    </row>
    <row r="785">
      <c r="B785" s="183"/>
    </row>
    <row r="786">
      <c r="B786" s="183"/>
    </row>
    <row r="787">
      <c r="B787" s="183"/>
    </row>
    <row r="788">
      <c r="B788" s="183"/>
    </row>
    <row r="789">
      <c r="B789" s="183"/>
    </row>
    <row r="790">
      <c r="B790" s="183"/>
    </row>
    <row r="791">
      <c r="B791" s="183"/>
    </row>
    <row r="792">
      <c r="B792" s="183"/>
    </row>
    <row r="793">
      <c r="B793" s="183"/>
    </row>
    <row r="794">
      <c r="B794" s="183"/>
    </row>
    <row r="795">
      <c r="B795" s="183"/>
    </row>
    <row r="796">
      <c r="B796" s="183"/>
    </row>
    <row r="797">
      <c r="B797" s="183"/>
    </row>
    <row r="798">
      <c r="B798" s="183"/>
    </row>
    <row r="799">
      <c r="B799" s="183"/>
    </row>
    <row r="800">
      <c r="B800" s="183"/>
    </row>
    <row r="801">
      <c r="B801" s="183"/>
    </row>
    <row r="802">
      <c r="B802" s="183"/>
    </row>
    <row r="803">
      <c r="B803" s="183"/>
    </row>
    <row r="804">
      <c r="B804" s="183"/>
    </row>
    <row r="805">
      <c r="B805" s="183"/>
    </row>
    <row r="806">
      <c r="B806" s="183"/>
    </row>
    <row r="807">
      <c r="B807" s="183"/>
    </row>
    <row r="808">
      <c r="B808" s="183"/>
    </row>
    <row r="809">
      <c r="B809" s="183"/>
    </row>
    <row r="810">
      <c r="B810" s="183"/>
    </row>
    <row r="811">
      <c r="B811" s="183"/>
    </row>
    <row r="812">
      <c r="B812" s="183"/>
    </row>
    <row r="813">
      <c r="B813" s="183"/>
    </row>
    <row r="814">
      <c r="B814" s="183"/>
    </row>
    <row r="815">
      <c r="B815" s="183"/>
    </row>
    <row r="816">
      <c r="B816" s="183"/>
    </row>
    <row r="817">
      <c r="B817" s="183"/>
    </row>
    <row r="818">
      <c r="B818" s="183"/>
    </row>
    <row r="819">
      <c r="B819" s="183"/>
    </row>
    <row r="820">
      <c r="B820" s="183"/>
    </row>
    <row r="821">
      <c r="B821" s="183"/>
    </row>
    <row r="822">
      <c r="B822" s="183"/>
    </row>
    <row r="823">
      <c r="B823" s="183"/>
    </row>
    <row r="824">
      <c r="B824" s="183"/>
    </row>
    <row r="825">
      <c r="B825" s="183"/>
    </row>
    <row r="826">
      <c r="B826" s="183"/>
    </row>
    <row r="827">
      <c r="B827" s="183"/>
    </row>
    <row r="828">
      <c r="B828" s="183"/>
    </row>
    <row r="829">
      <c r="B829" s="183"/>
    </row>
    <row r="830">
      <c r="B830" s="183"/>
    </row>
    <row r="831">
      <c r="B831" s="183"/>
    </row>
    <row r="832">
      <c r="B832" s="183"/>
    </row>
    <row r="833">
      <c r="B833" s="183"/>
    </row>
    <row r="834">
      <c r="B834" s="183"/>
    </row>
    <row r="835">
      <c r="B835" s="183"/>
    </row>
    <row r="836">
      <c r="B836" s="183"/>
    </row>
    <row r="837">
      <c r="B837" s="183"/>
    </row>
    <row r="838">
      <c r="B838" s="183"/>
    </row>
    <row r="839">
      <c r="B839" s="183"/>
    </row>
    <row r="840">
      <c r="B840" s="183"/>
    </row>
    <row r="841">
      <c r="B841" s="183"/>
    </row>
    <row r="842">
      <c r="B842" s="183"/>
    </row>
    <row r="843">
      <c r="B843" s="183"/>
    </row>
    <row r="844">
      <c r="B844" s="183"/>
    </row>
    <row r="845">
      <c r="B845" s="183"/>
    </row>
    <row r="846">
      <c r="B846" s="183"/>
    </row>
    <row r="847">
      <c r="B847" s="183"/>
    </row>
    <row r="848">
      <c r="B848" s="183"/>
    </row>
    <row r="849">
      <c r="B849" s="183"/>
    </row>
    <row r="850">
      <c r="B850" s="183"/>
    </row>
    <row r="851">
      <c r="B851" s="183"/>
    </row>
    <row r="852">
      <c r="B852" s="183"/>
    </row>
    <row r="853">
      <c r="B853" s="183"/>
    </row>
    <row r="854">
      <c r="B854" s="183"/>
    </row>
    <row r="855">
      <c r="B855" s="183"/>
    </row>
    <row r="856">
      <c r="B856" s="183"/>
    </row>
    <row r="857">
      <c r="B857" s="183"/>
    </row>
    <row r="858">
      <c r="B858" s="183"/>
    </row>
    <row r="859">
      <c r="B859" s="183"/>
    </row>
    <row r="860">
      <c r="B860" s="183"/>
    </row>
    <row r="861">
      <c r="B861" s="183"/>
    </row>
    <row r="862">
      <c r="B862" s="183"/>
    </row>
    <row r="863">
      <c r="B863" s="183"/>
    </row>
    <row r="864">
      <c r="B864" s="183"/>
    </row>
    <row r="865">
      <c r="B865" s="183"/>
    </row>
    <row r="866">
      <c r="B866" s="183"/>
    </row>
    <row r="867">
      <c r="B867" s="183"/>
    </row>
    <row r="868">
      <c r="B868" s="183"/>
    </row>
    <row r="869">
      <c r="B869" s="183"/>
    </row>
    <row r="870">
      <c r="B870" s="183"/>
    </row>
    <row r="871">
      <c r="B871" s="183"/>
    </row>
    <row r="872">
      <c r="B872" s="183"/>
    </row>
    <row r="873">
      <c r="B873" s="183"/>
    </row>
    <row r="874">
      <c r="B874" s="183"/>
    </row>
    <row r="875">
      <c r="B875" s="183"/>
    </row>
    <row r="876">
      <c r="B876" s="183"/>
    </row>
    <row r="877">
      <c r="B877" s="183"/>
    </row>
    <row r="878">
      <c r="B878" s="183"/>
    </row>
    <row r="879">
      <c r="B879" s="183"/>
    </row>
    <row r="880">
      <c r="B880" s="183"/>
    </row>
    <row r="881">
      <c r="B881" s="183"/>
    </row>
    <row r="882">
      <c r="B882" s="183"/>
    </row>
    <row r="883">
      <c r="B883" s="183"/>
    </row>
    <row r="884">
      <c r="B884" s="183"/>
    </row>
    <row r="885">
      <c r="B885" s="183"/>
    </row>
    <row r="886">
      <c r="B886" s="183"/>
    </row>
    <row r="887">
      <c r="B887" s="183"/>
    </row>
    <row r="888">
      <c r="B888" s="183"/>
    </row>
    <row r="889">
      <c r="B889" s="183"/>
    </row>
    <row r="890">
      <c r="B890" s="183"/>
    </row>
    <row r="891">
      <c r="B891" s="183"/>
    </row>
    <row r="892">
      <c r="B892" s="183"/>
    </row>
    <row r="893">
      <c r="B893" s="183"/>
    </row>
    <row r="894">
      <c r="B894" s="183"/>
    </row>
    <row r="895">
      <c r="B895" s="183"/>
    </row>
    <row r="896">
      <c r="B896" s="183"/>
    </row>
    <row r="897">
      <c r="B897" s="183"/>
    </row>
    <row r="898">
      <c r="B898" s="183"/>
    </row>
    <row r="899">
      <c r="B899" s="183"/>
    </row>
    <row r="900">
      <c r="B900" s="183"/>
    </row>
    <row r="901">
      <c r="B901" s="183"/>
    </row>
    <row r="902">
      <c r="B902" s="183"/>
    </row>
    <row r="903">
      <c r="B903" s="183"/>
    </row>
    <row r="904">
      <c r="B904" s="183"/>
    </row>
    <row r="905">
      <c r="B905" s="183"/>
    </row>
    <row r="906">
      <c r="B906" s="183"/>
    </row>
    <row r="907">
      <c r="B907" s="183"/>
    </row>
    <row r="908">
      <c r="B908" s="183"/>
    </row>
    <row r="909">
      <c r="B909" s="183"/>
    </row>
    <row r="910">
      <c r="B910" s="183"/>
    </row>
    <row r="911">
      <c r="B911" s="183"/>
    </row>
    <row r="912">
      <c r="B912" s="183"/>
    </row>
    <row r="913">
      <c r="B913" s="183"/>
    </row>
    <row r="914">
      <c r="B914" s="183"/>
    </row>
    <row r="915">
      <c r="B915" s="183"/>
    </row>
    <row r="916">
      <c r="B916" s="183"/>
    </row>
    <row r="917">
      <c r="B917" s="183"/>
    </row>
    <row r="918">
      <c r="B918" s="183"/>
    </row>
    <row r="919">
      <c r="B919" s="183"/>
    </row>
    <row r="920">
      <c r="B920" s="183"/>
    </row>
    <row r="921">
      <c r="B921" s="183"/>
    </row>
    <row r="922">
      <c r="B922" s="183"/>
    </row>
    <row r="923">
      <c r="B923" s="183"/>
    </row>
    <row r="924">
      <c r="B924" s="183"/>
    </row>
    <row r="925">
      <c r="B925" s="183"/>
    </row>
    <row r="926">
      <c r="B926" s="183"/>
    </row>
    <row r="927">
      <c r="B927" s="183"/>
    </row>
    <row r="928">
      <c r="B928" s="183"/>
    </row>
    <row r="929">
      <c r="B929" s="183"/>
    </row>
    <row r="930">
      <c r="B930" s="183"/>
    </row>
    <row r="931">
      <c r="B931" s="183"/>
    </row>
    <row r="932">
      <c r="B932" s="183"/>
    </row>
    <row r="933">
      <c r="B933" s="183"/>
    </row>
    <row r="934">
      <c r="B934" s="183"/>
    </row>
    <row r="935">
      <c r="B935" s="183"/>
    </row>
    <row r="936">
      <c r="B936" s="183"/>
    </row>
    <row r="937">
      <c r="B937" s="183"/>
    </row>
    <row r="938">
      <c r="B938" s="183"/>
    </row>
    <row r="939">
      <c r="B939" s="183"/>
    </row>
    <row r="940">
      <c r="B940" s="183"/>
    </row>
    <row r="941">
      <c r="B941" s="183"/>
    </row>
    <row r="942">
      <c r="B942" s="183"/>
    </row>
    <row r="943">
      <c r="B943" s="183"/>
    </row>
    <row r="944">
      <c r="B944" s="183"/>
    </row>
    <row r="945">
      <c r="B945" s="183"/>
    </row>
    <row r="946">
      <c r="B946" s="183"/>
    </row>
    <row r="947">
      <c r="B947" s="183"/>
    </row>
    <row r="948">
      <c r="B948" s="183"/>
    </row>
    <row r="949">
      <c r="B949" s="183"/>
    </row>
    <row r="950">
      <c r="B950" s="183"/>
    </row>
    <row r="951">
      <c r="B951" s="183"/>
    </row>
    <row r="952">
      <c r="B952" s="183"/>
    </row>
    <row r="953">
      <c r="B953" s="183"/>
    </row>
    <row r="954">
      <c r="B954" s="183"/>
    </row>
    <row r="955">
      <c r="B955" s="183"/>
    </row>
    <row r="956">
      <c r="B956" s="183"/>
    </row>
    <row r="957">
      <c r="B957" s="183"/>
    </row>
    <row r="958">
      <c r="B958" s="183"/>
    </row>
    <row r="959">
      <c r="B959" s="183"/>
    </row>
    <row r="960">
      <c r="B960" s="183"/>
    </row>
    <row r="961">
      <c r="B961" s="183"/>
    </row>
    <row r="962">
      <c r="B962" s="183"/>
    </row>
    <row r="963">
      <c r="B963" s="183"/>
    </row>
    <row r="964">
      <c r="B964" s="183"/>
    </row>
    <row r="965">
      <c r="B965" s="183"/>
    </row>
    <row r="966">
      <c r="B966" s="183"/>
    </row>
    <row r="967">
      <c r="B967" s="183"/>
    </row>
    <row r="968">
      <c r="B968" s="183"/>
    </row>
    <row r="969">
      <c r="B969" s="183"/>
    </row>
    <row r="970">
      <c r="B970" s="183"/>
    </row>
    <row r="971">
      <c r="B971" s="183"/>
    </row>
    <row r="972">
      <c r="B972" s="183"/>
    </row>
    <row r="973">
      <c r="B973" s="183"/>
    </row>
    <row r="974">
      <c r="B974" s="183"/>
    </row>
    <row r="975">
      <c r="B975" s="183"/>
    </row>
    <row r="976">
      <c r="B976" s="183"/>
    </row>
    <row r="977">
      <c r="B977" s="183"/>
    </row>
    <row r="978">
      <c r="B978" s="183"/>
    </row>
    <row r="979">
      <c r="B979" s="183"/>
    </row>
    <row r="980">
      <c r="B980" s="183"/>
    </row>
    <row r="981">
      <c r="B981" s="183"/>
    </row>
    <row r="982">
      <c r="B982" s="183"/>
    </row>
    <row r="983">
      <c r="B983" s="183"/>
    </row>
    <row r="984">
      <c r="B984" s="183"/>
    </row>
    <row r="985">
      <c r="B985" s="183"/>
    </row>
    <row r="986">
      <c r="B986" s="183"/>
    </row>
    <row r="987">
      <c r="B987" s="183"/>
    </row>
    <row r="988">
      <c r="B988" s="183"/>
    </row>
    <row r="989">
      <c r="B989" s="183"/>
    </row>
    <row r="990">
      <c r="B990" s="183"/>
    </row>
    <row r="991">
      <c r="B991" s="183"/>
    </row>
    <row r="992">
      <c r="B992" s="183"/>
    </row>
    <row r="993">
      <c r="B993" s="183"/>
    </row>
    <row r="994">
      <c r="B994" s="183"/>
    </row>
    <row r="995">
      <c r="B995" s="183"/>
    </row>
    <row r="996">
      <c r="B996" s="183"/>
    </row>
    <row r="997">
      <c r="B997" s="183"/>
    </row>
    <row r="998">
      <c r="B998" s="183"/>
    </row>
  </sheetData>
  <hyperlinks>
    <hyperlink r:id="rId1" ref="I16"/>
    <hyperlink r:id="rId2" ref="I17"/>
    <hyperlink r:id="rId3" ref="I18"/>
    <hyperlink r:id="rId4" ref="I20"/>
    <hyperlink r:id="rId5" ref="I24"/>
    <hyperlink r:id="rId6" ref="I25"/>
    <hyperlink r:id="rId7" ref="I37"/>
    <hyperlink r:id="rId8" ref="I42"/>
    <hyperlink r:id="rId9" ref="I48"/>
    <hyperlink r:id="rId10" ref="I57"/>
    <hyperlink r:id="rId11" ref="I61"/>
    <hyperlink r:id="rId12" ref="I71"/>
    <hyperlink r:id="rId13" ref="I74"/>
  </hyperlinks>
  <drawing r:id="rId14"/>
</worksheet>
</file>