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OCOMO II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<sst xmlns="http://schemas.openxmlformats.org/spreadsheetml/2006/main" count="96" uniqueCount="96">
  <si>
    <t xml:space="preserve">UNIVERSIDAD DE LAS FUERZAS ARMADAS ESPE</t>
  </si>
  <si>
    <t xml:space="preserve">GESTIÓN DE PROYECTOS DE SOFTWARE</t>
  </si>
  <si>
    <t xml:space="preserve">NRC: 2667</t>
  </si>
  <si>
    <t xml:space="preserve">Apellidos y Nombres: Loachamin Chicaiza Johnny Sebastian</t>
  </si>
  <si>
    <t xml:space="preserve">Proyecto
</t>
  </si>
  <si>
    <t>Lenguaje</t>
  </si>
  <si>
    <t xml:space="preserve">Líneas de Código (LOC)</t>
  </si>
  <si>
    <t xml:space="preserve">Fórmula KLOC</t>
  </si>
  <si>
    <t>KLOC</t>
  </si>
  <si>
    <t>C++</t>
  </si>
  <si>
    <t>C#</t>
  </si>
  <si>
    <t>XML</t>
  </si>
  <si>
    <t>TOTAL</t>
  </si>
  <si>
    <t xml:space="preserve">Constante en COCOMO II</t>
  </si>
  <si>
    <t>A</t>
  </si>
  <si>
    <r>
      <rPr>
        <b/>
        <sz val="11"/>
        <color theme="1"/>
        <rFont val="Aptos Narrow"/>
        <scheme val="minor"/>
      </rPr>
      <t xml:space="preserve">Primer Paso:</t>
    </r>
    <r>
      <rPr>
        <sz val="11"/>
        <color theme="1"/>
        <rFont val="Aptos Narrow"/>
        <scheme val="minor"/>
      </rPr>
      <t xml:space="preserve"> Calcular los Factores de Escala (SF)</t>
    </r>
  </si>
  <si>
    <t xml:space="preserve">Factor de Escala</t>
  </si>
  <si>
    <t>Descripción</t>
  </si>
  <si>
    <t>Valor</t>
  </si>
  <si>
    <t xml:space="preserve">PREC (Precedencia)</t>
  </si>
  <si>
    <t xml:space="preserve">Experiencia en proyectos similares</t>
  </si>
  <si>
    <t xml:space="preserve">FLEX (Flexibilidad)</t>
  </si>
  <si>
    <t xml:space="preserve">Flexibilidad de desarrollo</t>
  </si>
  <si>
    <t xml:space="preserve">RESL (Resolución de Arquitectura)</t>
  </si>
  <si>
    <t xml:space="preserve">Grado de resolución y estabilidad del diseño</t>
  </si>
  <si>
    <t xml:space="preserve">TEAM (Cohesión del equipo)</t>
  </si>
  <si>
    <t xml:space="preserve">Capacidad de comunicación y experiencia del equipo</t>
  </si>
  <si>
    <t xml:space="preserve">PMAT (Madurez del Proceso)</t>
  </si>
  <si>
    <t xml:space="preserve">Madurez de los procesos de desarrollo</t>
  </si>
  <si>
    <t xml:space="preserve">Suma total de los valores</t>
  </si>
  <si>
    <t xml:space="preserve">Escala del Proyecto (E)</t>
  </si>
  <si>
    <t xml:space="preserve">E = 0.91 + 0.01 * TOTAL</t>
  </si>
  <si>
    <t>PREC (4,96)+FLEX (3,04)+RESL (4,24)+TEAM (3,29)+PMAT (4,68)=20,21</t>
  </si>
  <si>
    <t xml:space="preserve">Escala del proyecto </t>
  </si>
  <si>
    <t xml:space="preserve">MM sin EAF</t>
  </si>
  <si>
    <t>E</t>
  </si>
  <si>
    <t>MM</t>
  </si>
  <si>
    <r>
      <rPr>
        <b/>
        <sz val="11"/>
        <color theme="1"/>
        <rFont val="Aptos Narrow"/>
        <scheme val="minor"/>
      </rPr>
      <t xml:space="preserve">Segundo Paso: </t>
    </r>
    <r>
      <rPr>
        <sz val="11"/>
        <color theme="1"/>
        <rFont val="Aptos Narrow"/>
        <scheme val="minor"/>
      </rPr>
      <t xml:space="preserve"> Multiplicadores de Esfuerzo (EM)</t>
    </r>
  </si>
  <si>
    <t xml:space="preserve">Multiplicador de Esfuerzo (EM)</t>
  </si>
  <si>
    <t xml:space="preserve">RCPX (Complejidad del Producto)</t>
  </si>
  <si>
    <t xml:space="preserve">Complejidad del producto</t>
  </si>
  <si>
    <t xml:space="preserve">RUSE (Reutilización)</t>
  </si>
  <si>
    <t xml:space="preserve">Nivel de reutilización</t>
  </si>
  <si>
    <t xml:space="preserve">PDIF (Dificultad de la Plataforma)</t>
  </si>
  <si>
    <t xml:space="preserve">Dificultad técnica de la plataforma</t>
  </si>
  <si>
    <t xml:space="preserve">PERS (Habilidad del Personal)</t>
  </si>
  <si>
    <t xml:space="preserve">Experiencia y habilidad del personal</t>
  </si>
  <si>
    <t xml:space="preserve">FCIL (Facilidad de Soporte)</t>
  </si>
  <si>
    <t xml:space="preserve">Calidad de herramientas y soporte</t>
  </si>
  <si>
    <t xml:space="preserve">SCED (Planificación)</t>
  </si>
  <si>
    <t xml:space="preserve">Ajuste de tiempo del proyecto</t>
  </si>
  <si>
    <t>EAF</t>
  </si>
  <si>
    <t xml:space="preserve">EAF = C2 * C3 * C4 * C5 * C6 * C7</t>
  </si>
  <si>
    <r>
      <rPr>
        <b/>
        <sz val="11"/>
        <color theme="1"/>
        <rFont val="Aptos Narrow"/>
        <scheme val="minor"/>
      </rPr>
      <t xml:space="preserve">Paso Tres: </t>
    </r>
    <r>
      <rPr>
        <sz val="11"/>
        <color theme="1"/>
        <rFont val="Aptos Narrow"/>
        <scheme val="minor"/>
      </rPr>
      <t xml:space="preserve">Cálculo del Esfuerzo (PM - Person - Months)</t>
    </r>
  </si>
  <si>
    <t>Variable</t>
  </si>
  <si>
    <t>Fórmula</t>
  </si>
  <si>
    <t xml:space="preserve">A (Constante)</t>
  </si>
  <si>
    <t xml:space="preserve">Constante definida por COCOMO II</t>
  </si>
  <si>
    <t xml:space="preserve">SIZE (KLOC)</t>
  </si>
  <si>
    <t xml:space="preserve">Tamaño en miles de líneas de código</t>
  </si>
  <si>
    <t xml:space="preserve">E (Escala)</t>
  </si>
  <si>
    <t xml:space="preserve">0.91 + 0.01 * SUM(Factores de Escala)</t>
  </si>
  <si>
    <t xml:space="preserve">Producto de los multiplicadores de esfuerzo</t>
  </si>
  <si>
    <t xml:space="preserve">MM (Meses-persona)</t>
  </si>
  <si>
    <t>A*(SIZE^E)*EAF</t>
  </si>
  <si>
    <t xml:space="preserve">Constante definida en COCOMO II</t>
  </si>
  <si>
    <t>Tamaño</t>
  </si>
  <si>
    <t xml:space="preserve">Tamaño del proyecto en KLOC</t>
  </si>
  <si>
    <t xml:space="preserve">Escala calculada del proyecto</t>
  </si>
  <si>
    <t>EM</t>
  </si>
  <si>
    <t xml:space="preserve">Effort Adjustment Factor (EAF)</t>
  </si>
  <si>
    <t>E:</t>
  </si>
  <si>
    <t>E=0.91+0.01×20,21=1.1121</t>
  </si>
  <si>
    <t xml:space="preserve">El esfuerzo estimado del proyecto de integración, es de 480,823 meses-personas.</t>
  </si>
  <si>
    <t xml:space="preserve">PM o MM:</t>
  </si>
  <si>
    <t>PM=2.94×(106,498)^1.112×0,910404</t>
  </si>
  <si>
    <t>Resultado:</t>
  </si>
  <si>
    <t>meses-persona</t>
  </si>
  <si>
    <r>
      <rPr>
        <b/>
        <sz val="11"/>
        <color theme="1"/>
        <rFont val="Aptos Narrow"/>
        <scheme val="minor"/>
      </rPr>
      <t xml:space="preserve">Paso Cuatro: </t>
    </r>
    <r>
      <rPr>
        <sz val="11"/>
        <color theme="1"/>
        <rFont val="Aptos Narrow"/>
        <scheme val="minor"/>
      </rPr>
      <t xml:space="preserve">Cálculo del Tiempo (TDEV)</t>
    </r>
  </si>
  <si>
    <t>C</t>
  </si>
  <si>
    <t>PM</t>
  </si>
  <si>
    <t>Meses-persona</t>
  </si>
  <si>
    <t>F=</t>
  </si>
  <si>
    <t xml:space="preserve">El proyecto tardará 26,544  meses (aproximadamente)</t>
  </si>
  <si>
    <t>TDEV=</t>
  </si>
  <si>
    <t>meses</t>
  </si>
  <si>
    <r>
      <rPr>
        <b/>
        <sz val="11"/>
        <rFont val="Aptos Narrow"/>
        <scheme val="minor"/>
      </rPr>
      <t xml:space="preserve">Paso Cinco: </t>
    </r>
    <r>
      <rPr>
        <sz val="11"/>
        <rFont val="Aptos Narrow"/>
        <scheme val="minor"/>
      </rPr>
      <t xml:space="preserve">Cálculo del Costo</t>
    </r>
  </si>
  <si>
    <t>Costo Total=PM×Costo por Persona-Mes</t>
  </si>
  <si>
    <t>Costo por Persona-Mes</t>
  </si>
  <si>
    <t xml:space="preserve">Esto depende de la estimación  en base a la realidad</t>
  </si>
  <si>
    <t xml:space="preserve">El costo estimado del proyecto completo es de 6222,800 USD.</t>
  </si>
  <si>
    <t>Costo Total=</t>
  </si>
  <si>
    <t>USD</t>
  </si>
  <si>
    <t>Costo Mensual=</t>
  </si>
  <si>
    <t>USD por mes</t>
  </si>
  <si>
    <t xml:space="preserve">El costo por mes durante el desarrollo es de 915,774 USD.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</si>
</sst>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.000000"/>
      <color theme="1"/>
      <name val="Aptos Narrow"/>
      <scheme val="minor"/>
    </font>
    <font>
      <b/>
      <sz val="11.000000"/>
      <color theme="1"/>
      <name val="Aptos Narrow"/>
      <scheme val="minor"/>
    </font>
    <font>
      <sz val="11.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</patternFill>
    </fill>
    <fill>
      <patternFill patternType="solid">
        <fgColor theme="0"/>
      </patternFill>
    </fill>
    <fill>
      <patternFill patternType="solid">
        <fgColor rgb="FFFFC000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left"/>
    </xf>
    <xf fontId="1" fillId="0" borderId="0" numFmtId="0" xfId="0" applyFont="1"/>
    <xf fontId="0" fillId="0" borderId="0" numFmtId="0" xfId="0"/>
    <xf fontId="1" fillId="0" borderId="0" numFmtId="0" xfId="0" applyFont="1" applyAlignment="1">
      <alignment horizontal="center" wrapText="1"/>
    </xf>
    <xf fontId="1" fillId="0" borderId="0" numFmtId="0" xfId="0" applyFont="1" applyAlignment="1">
      <alignment wrapText="1"/>
    </xf>
    <xf fontId="0" fillId="0" borderId="0" numFmtId="0" xfId="0" applyAlignment="1">
      <alignment horizontal="left"/>
    </xf>
    <xf fontId="1" fillId="0" borderId="1" numFmtId="0" xfId="0" applyFont="1" applyBorder="1" applyAlignment="1">
      <alignment horizontal="center" vertical="top"/>
    </xf>
    <xf fontId="0" fillId="0" borderId="1" numFmtId="0" xfId="0" applyBorder="1" applyAlignment="1">
      <alignment horizontal="center" vertical="top"/>
    </xf>
    <xf fontId="0" fillId="0" borderId="2" numFmtId="0" xfId="0" applyBorder="1" applyAlignment="1">
      <alignment horizontal="center" vertical="top"/>
    </xf>
    <xf fontId="0" fillId="0" borderId="1" numFmtId="0" xfId="0" applyBorder="1" applyAlignment="1">
      <alignment horizontal="center"/>
    </xf>
    <xf fontId="0" fillId="0" borderId="3" numFmtId="0" xfId="0" applyBorder="1" applyAlignment="1">
      <alignment horizontal="center" vertical="top"/>
    </xf>
    <xf fontId="0" fillId="0" borderId="1" numFmtId="0" xfId="0" applyBorder="1" applyAlignment="1">
      <alignment horizontal="center" vertical="top"/>
    </xf>
    <xf fontId="0" fillId="0" borderId="1" numFmtId="0" xfId="0" applyBorder="1"/>
    <xf fontId="0" fillId="2" borderId="1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3" borderId="0" numFmtId="0" xfId="0" applyFill="1"/>
    <xf fontId="0" fillId="2" borderId="1" numFmtId="0" xfId="0" applyFill="1" applyBorder="1"/>
    <xf fontId="0" fillId="0" borderId="4" numFmtId="0" xfId="0" applyBorder="1" applyAlignment="1">
      <alignment horizontal="left"/>
    </xf>
    <xf fontId="0" fillId="0" borderId="1" numFmtId="0" xfId="0" applyBorder="1" applyAlignment="1">
      <alignment horizontal="center" wrapText="1"/>
    </xf>
    <xf fontId="0" fillId="0" borderId="1" numFmtId="0" xfId="0" applyBorder="1" applyAlignment="1">
      <alignment horizontal="right"/>
    </xf>
    <xf fontId="0" fillId="0" borderId="1" numFmtId="0" xfId="0" applyBorder="1" applyAlignment="1">
      <alignment horizontal="center"/>
    </xf>
    <xf fontId="1" fillId="0" borderId="1" numFmtId="0" xfId="0" applyFont="1" applyBorder="1" applyAlignment="1">
      <alignment horizontal="center" vertical="top" wrapText="1"/>
    </xf>
    <xf fontId="0" fillId="0" borderId="1" numFmtId="0" xfId="0" applyBorder="1" applyAlignment="1">
      <alignment wrapText="1"/>
    </xf>
    <xf fontId="0" fillId="0" borderId="1" numFmtId="0" xfId="0" applyBorder="1" applyAlignment="1">
      <alignment horizontal="right"/>
    </xf>
    <xf fontId="1" fillId="4" borderId="1" numFmtId="0" xfId="0" applyFont="1" applyFill="1" applyBorder="1" applyAlignment="1">
      <alignment horizontal="center" wrapText="1"/>
    </xf>
    <xf fontId="1" fillId="3" borderId="0" numFmtId="0" xfId="0" applyFont="1" applyFill="1" applyAlignment="1">
      <alignment wrapText="1"/>
    </xf>
    <xf fontId="0" fillId="4" borderId="1" numFmtId="0" xfId="0" applyFill="1" applyBorder="1"/>
    <xf fontId="0" fillId="4" borderId="1" numFmtId="164" xfId="0" applyNumberFormat="1" applyFill="1" applyBorder="1"/>
    <xf fontId="1" fillId="3" borderId="0" numFmtId="0" xfId="0" applyFont="1" applyFill="1" applyAlignment="1">
      <alignment horizontal="center" wrapText="1"/>
    </xf>
    <xf fontId="0" fillId="0" borderId="0" numFmtId="0" xfId="0" applyAlignment="1">
      <alignment horizontal="center" wrapText="1"/>
    </xf>
    <xf fontId="1" fillId="4" borderId="5" numFmtId="0" xfId="0" applyFont="1" applyFill="1" applyBorder="1" applyAlignment="1">
      <alignment horizontal="center" vertical="center" wrapText="1"/>
    </xf>
    <xf fontId="1" fillId="4" borderId="6" numFmtId="0" xfId="0" applyFont="1" applyFill="1" applyBorder="1" applyAlignment="1">
      <alignment horizontal="center" vertical="center" wrapText="1"/>
    </xf>
    <xf fontId="1" fillId="4" borderId="7" numFmtId="0" xfId="0" applyFont="1" applyFill="1" applyBorder="1" applyAlignment="1">
      <alignment horizontal="center" vertical="center" wrapText="1"/>
    </xf>
    <xf fontId="1" fillId="4" borderId="8" numFmtId="0" xfId="0" applyFont="1" applyFill="1" applyBorder="1" applyAlignment="1">
      <alignment horizontal="center" vertical="center" wrapText="1"/>
    </xf>
    <xf fontId="0" fillId="4" borderId="1" numFmtId="0" xfId="0" applyFill="1" applyBorder="1" applyAlignment="1">
      <alignment horizontal="right"/>
    </xf>
    <xf fontId="1" fillId="4" borderId="9" numFmtId="0" xfId="0" applyFont="1" applyFill="1" applyBorder="1" applyAlignment="1">
      <alignment horizontal="center" vertical="center" wrapText="1"/>
    </xf>
    <xf fontId="1" fillId="4" borderId="10" numFmtId="0" xfId="0" applyFont="1" applyFill="1" applyBorder="1" applyAlignment="1">
      <alignment horizontal="center" vertical="center" wrapText="1"/>
    </xf>
    <xf fontId="2" fillId="0" borderId="0" numFmtId="0" xfId="0" applyFont="1"/>
    <xf fontId="0" fillId="0" borderId="1" numFmtId="164" xfId="0" applyNumberFormat="1" applyBorder="1" applyAlignment="1">
      <alignment horizontal="right"/>
    </xf>
    <xf fontId="1" fillId="4" borderId="1" numFmtId="0" xfId="0" applyFont="1" applyFill="1" applyBorder="1" applyAlignment="1">
      <alignment horizontal="right"/>
    </xf>
    <xf fontId="1" fillId="3" borderId="0" numFmtId="0" xfId="0" applyFont="1" applyFill="1" applyAlignment="1">
      <alignment horizontal="right"/>
    </xf>
    <xf fontId="0" fillId="3" borderId="0" numFmtId="164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6</xdr:col>
      <xdr:colOff>32384</xdr:colOff>
      <xdr:row>1</xdr:row>
      <xdr:rowOff>158645</xdr:rowOff>
    </xdr:from>
    <xdr:ext cx="4882512" cy="2625679"/>
    <xdr:pic>
      <xdr:nvPicPr>
        <xdr:cNvPr id="1242440403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873364" y="356765"/>
          <a:ext cx="4882512" cy="262567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4" zoomScale="100" workbookViewId="0">
      <selection activeCell="J21" activeCellId="0" sqref="J21"/>
    </sheetView>
  </sheetViews>
  <sheetFormatPr defaultColWidth="11.42578125" defaultRowHeight="15.75"/>
  <cols>
    <col customWidth="1" min="1" max="1" width="12.28515625"/>
    <col customWidth="1" min="2" max="2" width="21.85546875"/>
    <col customWidth="1" min="3" max="3" width="31.28515625"/>
    <col customWidth="1" min="4" max="4" width="31.42578125"/>
    <col customWidth="1" min="5" max="5" width="8.28515625"/>
    <col customWidth="1" min="6" max="6" width="12.28515625"/>
    <col customWidth="1" min="7" max="7" width="15.140625"/>
    <col customWidth="1" min="8" max="8" width="2.42578125"/>
    <col customWidth="1" min="9" max="9" width="12.28515625"/>
    <col customWidth="1" min="10" max="16" width="13.28515625"/>
  </cols>
  <sheetData>
    <row r="2">
      <c r="B2" s="1" t="s">
        <v>0</v>
      </c>
      <c r="C2" s="1"/>
      <c r="D2" s="1"/>
      <c r="E2" s="1"/>
      <c r="F2" s="1"/>
    </row>
    <row r="3">
      <c r="B3" s="1" t="s">
        <v>1</v>
      </c>
      <c r="C3" s="1"/>
      <c r="D3" s="1"/>
      <c r="E3" s="1"/>
      <c r="F3" s="1"/>
    </row>
    <row r="4">
      <c r="B4" s="2" t="s">
        <v>2</v>
      </c>
      <c r="C4" s="2"/>
      <c r="D4" s="2"/>
      <c r="E4" s="2"/>
      <c r="F4" s="2"/>
    </row>
    <row r="5">
      <c r="B5" s="3" t="s">
        <v>3</v>
      </c>
      <c r="C5" s="4"/>
    </row>
    <row r="6" ht="2.25" customHeight="1">
      <c r="B6" s="1"/>
      <c r="C6" s="1"/>
    </row>
    <row r="7" ht="15" hidden="1" customHeight="1">
      <c r="B7" s="1"/>
      <c r="C7" s="1"/>
    </row>
    <row r="8" ht="15" customHeight="1">
      <c r="B8" s="5" t="s">
        <v>4</v>
      </c>
      <c r="C8" s="5"/>
      <c r="D8" s="5"/>
      <c r="E8" s="5"/>
      <c r="F8" s="5"/>
      <c r="G8" s="6"/>
      <c r="H8" s="6"/>
    </row>
    <row r="9">
      <c r="B9" s="5"/>
      <c r="C9" s="5"/>
      <c r="D9" s="5"/>
      <c r="E9" s="5"/>
      <c r="F9" s="5"/>
      <c r="G9" s="6"/>
      <c r="H9" s="6"/>
    </row>
    <row r="10">
      <c r="B10" s="5"/>
      <c r="C10" s="5"/>
      <c r="D10" s="5"/>
      <c r="E10" s="5"/>
      <c r="F10" s="5"/>
      <c r="G10" s="6"/>
      <c r="H10" s="6"/>
    </row>
    <row r="11" ht="15.75">
      <c r="G11" s="7"/>
    </row>
    <row r="12">
      <c r="B12" s="8" t="s">
        <v>5</v>
      </c>
      <c r="C12" s="8" t="s">
        <v>6</v>
      </c>
      <c r="D12" s="8" t="s">
        <v>7</v>
      </c>
      <c r="E12" s="8" t="s">
        <v>8</v>
      </c>
    </row>
    <row r="13">
      <c r="A13" s="1"/>
      <c r="B13" s="9" t="s">
        <v>9</v>
      </c>
      <c r="C13" s="10">
        <v>104360</v>
      </c>
      <c r="D13" s="11">
        <f t="shared" ref="D13:D15" si="0">C13/1000</f>
        <v>104.36</v>
      </c>
      <c r="E13" s="11">
        <f t="shared" ref="E13:E15" si="1">D13</f>
        <v>104.36</v>
      </c>
    </row>
    <row r="14">
      <c r="B14" s="12" t="s">
        <v>10</v>
      </c>
      <c r="C14" s="13">
        <v>1596</v>
      </c>
      <c r="D14" s="11">
        <f t="shared" si="0"/>
        <v>1.5960000000000001</v>
      </c>
      <c r="E14" s="11">
        <f t="shared" si="1"/>
        <v>1.5960000000000001</v>
      </c>
    </row>
    <row r="15">
      <c r="B15" s="13" t="s">
        <v>11</v>
      </c>
      <c r="C15" s="13">
        <v>542</v>
      </c>
      <c r="D15" s="11">
        <f t="shared" si="0"/>
        <v>0.54200000000000004</v>
      </c>
      <c r="E15" s="11">
        <f t="shared" si="1"/>
        <v>0.54200000000000004</v>
      </c>
    </row>
    <row r="16">
      <c r="B16" s="14" t="s">
        <v>12</v>
      </c>
      <c r="C16" s="15">
        <f>SUM(C13:C15)</f>
        <v>106498</v>
      </c>
      <c r="D16" s="15"/>
      <c r="E16" s="15">
        <f>SUM(E13:E15)</f>
        <v>106.498</v>
      </c>
    </row>
    <row r="17">
      <c r="C17" s="16"/>
      <c r="D17" s="16"/>
    </row>
    <row r="18">
      <c r="G18" s="17"/>
      <c r="H18" s="17"/>
      <c r="I18" s="17"/>
    </row>
    <row r="19">
      <c r="C19" s="14" t="s">
        <v>13</v>
      </c>
      <c r="D19" s="14"/>
      <c r="G19" s="17"/>
      <c r="H19" s="17"/>
      <c r="I19" s="17"/>
    </row>
    <row r="20">
      <c r="C20" s="18" t="s">
        <v>14</v>
      </c>
      <c r="D20" s="18">
        <v>2.9399999999999999</v>
      </c>
      <c r="G20" s="17"/>
      <c r="H20" s="17"/>
      <c r="I20" s="17"/>
    </row>
    <row r="21">
      <c r="A21" s="1"/>
      <c r="B21" s="7" t="s">
        <v>15</v>
      </c>
      <c r="C21" s="7"/>
      <c r="G21" s="17"/>
      <c r="H21" s="17"/>
      <c r="I21" s="17"/>
    </row>
    <row r="22">
      <c r="C22" s="19"/>
      <c r="E22" s="19"/>
      <c r="G22" s="17"/>
      <c r="H22" s="17"/>
      <c r="I22" s="17"/>
    </row>
    <row r="23">
      <c r="B23" s="8" t="s">
        <v>16</v>
      </c>
      <c r="C23" s="8" t="s">
        <v>17</v>
      </c>
      <c r="D23" s="8" t="s">
        <v>18</v>
      </c>
    </row>
    <row r="24">
      <c r="B24" s="20" t="s">
        <v>19</v>
      </c>
      <c r="C24" s="20" t="s">
        <v>20</v>
      </c>
      <c r="D24" s="21">
        <v>4.96</v>
      </c>
    </row>
    <row r="25">
      <c r="B25" s="20" t="s">
        <v>21</v>
      </c>
      <c r="C25" s="20" t="s">
        <v>22</v>
      </c>
      <c r="D25" s="21">
        <v>3.04</v>
      </c>
    </row>
    <row r="26" ht="31.5">
      <c r="B26" s="20" t="s">
        <v>23</v>
      </c>
      <c r="C26" s="20" t="s">
        <v>24</v>
      </c>
      <c r="D26" s="21">
        <v>4.2400000000000002</v>
      </c>
    </row>
    <row r="27" ht="31.5">
      <c r="B27" s="20" t="s">
        <v>25</v>
      </c>
      <c r="C27" s="20" t="s">
        <v>26</v>
      </c>
      <c r="D27" s="21">
        <v>3.29</v>
      </c>
    </row>
    <row r="28" ht="31.5">
      <c r="B28" s="20" t="s">
        <v>27</v>
      </c>
      <c r="C28" s="20" t="s">
        <v>28</v>
      </c>
      <c r="D28" s="21">
        <v>4.6799999999999997</v>
      </c>
    </row>
    <row r="29">
      <c r="B29" s="20" t="s">
        <v>12</v>
      </c>
      <c r="C29" s="20" t="s">
        <v>29</v>
      </c>
      <c r="D29" s="18">
        <f>SUM(D24:D28)</f>
        <v>20.210000000000001</v>
      </c>
    </row>
    <row r="30">
      <c r="B30" s="20" t="s">
        <v>30</v>
      </c>
      <c r="C30" s="20" t="s">
        <v>31</v>
      </c>
      <c r="D30" s="18">
        <f>0.91+0.01*D29</f>
        <v>1.1121000000000001</v>
      </c>
    </row>
    <row r="31">
      <c r="B31" s="22" t="s">
        <v>32</v>
      </c>
      <c r="C31" s="11"/>
      <c r="D31" s="11"/>
    </row>
    <row r="32">
      <c r="B32" s="16"/>
      <c r="C32" s="16"/>
      <c r="D32" s="16"/>
    </row>
    <row r="33">
      <c r="B33" s="16"/>
      <c r="C33" s="14" t="s">
        <v>33</v>
      </c>
      <c r="D33" s="14"/>
      <c r="F33" s="14" t="s">
        <v>34</v>
      </c>
      <c r="G33" s="14"/>
    </row>
    <row r="34" ht="15" customHeight="1">
      <c r="B34" s="16"/>
      <c r="C34" s="18" t="s">
        <v>35</v>
      </c>
      <c r="D34" s="18">
        <f>0.91+0.01*D29</f>
        <v>1.1121000000000001</v>
      </c>
      <c r="F34" s="18" t="s">
        <v>36</v>
      </c>
      <c r="G34" s="18">
        <f>C51*(C52^C53)</f>
        <v>528.14238822102641</v>
      </c>
    </row>
    <row r="35">
      <c r="B35" s="16"/>
      <c r="C35" s="16"/>
      <c r="D35" s="16"/>
    </row>
    <row r="36">
      <c r="B36" s="7" t="s">
        <v>37</v>
      </c>
      <c r="C36" s="7"/>
      <c r="D36" s="16"/>
    </row>
    <row r="37" ht="15.75"/>
    <row r="38" ht="31.5">
      <c r="B38" s="23" t="s">
        <v>38</v>
      </c>
      <c r="C38" s="8" t="s">
        <v>17</v>
      </c>
      <c r="D38" s="8" t="s">
        <v>18</v>
      </c>
    </row>
    <row r="39" ht="31.5">
      <c r="B39" s="24" t="s">
        <v>39</v>
      </c>
      <c r="C39" s="24" t="s">
        <v>40</v>
      </c>
      <c r="D39" s="14">
        <v>1.1000000000000001</v>
      </c>
    </row>
    <row r="40" ht="15" customHeight="1">
      <c r="B40" s="24" t="s">
        <v>41</v>
      </c>
      <c r="C40" s="24" t="s">
        <v>42</v>
      </c>
      <c r="D40" s="21">
        <v>0.94999999999999996</v>
      </c>
    </row>
    <row r="41" ht="31.5">
      <c r="B41" s="24" t="s">
        <v>43</v>
      </c>
      <c r="C41" s="24" t="s">
        <v>44</v>
      </c>
      <c r="D41" s="21">
        <v>1</v>
      </c>
    </row>
    <row r="42" ht="31.5">
      <c r="B42" s="24" t="s">
        <v>45</v>
      </c>
      <c r="C42" s="24" t="s">
        <v>46</v>
      </c>
      <c r="D42" s="21">
        <v>0.88</v>
      </c>
    </row>
    <row r="43" ht="31.5">
      <c r="B43" s="24" t="s">
        <v>47</v>
      </c>
      <c r="C43" s="24" t="s">
        <v>48</v>
      </c>
      <c r="D43" s="21">
        <v>0.90000000000000002</v>
      </c>
    </row>
    <row r="44" ht="15" customHeight="1">
      <c r="B44" s="24" t="s">
        <v>49</v>
      </c>
      <c r="C44" s="24" t="s">
        <v>50</v>
      </c>
      <c r="D44" s="21">
        <v>1.1000000000000001</v>
      </c>
    </row>
    <row r="45">
      <c r="B45" s="14" t="s">
        <v>51</v>
      </c>
      <c r="C45" s="14" t="s">
        <v>52</v>
      </c>
      <c r="D45" s="18">
        <f>D39*D40*D41*D42*D43*D44</f>
        <v>0.9104040000000001</v>
      </c>
    </row>
    <row r="46">
      <c r="D46" s="17"/>
    </row>
    <row r="47">
      <c r="D47" s="17"/>
    </row>
    <row r="48">
      <c r="B48" t="s">
        <v>53</v>
      </c>
    </row>
    <row r="50">
      <c r="B50" s="8" t="s">
        <v>54</v>
      </c>
      <c r="C50" s="8" t="s">
        <v>18</v>
      </c>
      <c r="D50" s="8" t="s">
        <v>55</v>
      </c>
    </row>
    <row r="51">
      <c r="B51" s="14" t="s">
        <v>56</v>
      </c>
      <c r="C51" s="14">
        <v>2.9399999999999999</v>
      </c>
      <c r="D51" s="24" t="s">
        <v>57</v>
      </c>
    </row>
    <row r="52">
      <c r="B52" s="14" t="s">
        <v>58</v>
      </c>
      <c r="C52" s="14">
        <f>E16</f>
        <v>106.498</v>
      </c>
      <c r="D52" s="24" t="s">
        <v>59</v>
      </c>
    </row>
    <row r="53" ht="31.5">
      <c r="B53" s="14" t="s">
        <v>60</v>
      </c>
      <c r="C53" s="14">
        <v>1.1120000000000001</v>
      </c>
      <c r="D53" s="24" t="s">
        <v>61</v>
      </c>
    </row>
    <row r="54" ht="31.5">
      <c r="B54" s="14" t="s">
        <v>51</v>
      </c>
      <c r="C54" s="14">
        <f>D45</f>
        <v>0.9104040000000001</v>
      </c>
      <c r="D54" s="24" t="s">
        <v>62</v>
      </c>
    </row>
    <row r="55">
      <c r="B55" s="14" t="s">
        <v>63</v>
      </c>
      <c r="C55" s="18">
        <f>C51*(C52^C53)*C54</f>
        <v>480.8229428059754</v>
      </c>
      <c r="D55" s="18" t="s">
        <v>64</v>
      </c>
    </row>
    <row r="56" ht="15.75"/>
    <row r="57">
      <c r="B57" s="8" t="s">
        <v>54</v>
      </c>
      <c r="C57" s="8" t="s">
        <v>18</v>
      </c>
      <c r="D57" s="8" t="s">
        <v>17</v>
      </c>
    </row>
    <row r="58">
      <c r="B58" s="14" t="s">
        <v>14</v>
      </c>
      <c r="C58" s="14">
        <v>2.9399999999999999</v>
      </c>
      <c r="D58" s="14" t="s">
        <v>65</v>
      </c>
    </row>
    <row r="59">
      <c r="B59" s="14" t="s">
        <v>66</v>
      </c>
      <c r="C59" s="14">
        <f>E16</f>
        <v>106.498</v>
      </c>
      <c r="D59" s="14" t="s">
        <v>67</v>
      </c>
    </row>
    <row r="60">
      <c r="B60" s="14" t="s">
        <v>35</v>
      </c>
      <c r="C60" s="14">
        <v>1.1120000000000001</v>
      </c>
      <c r="D60" s="24" t="s">
        <v>68</v>
      </c>
    </row>
    <row r="61">
      <c r="B61" s="14" t="s">
        <v>69</v>
      </c>
      <c r="C61" s="18">
        <f>C54</f>
        <v>0.9104040000000001</v>
      </c>
      <c r="D61" s="18" t="s">
        <v>70</v>
      </c>
    </row>
    <row r="62">
      <c r="C62" s="17"/>
      <c r="D62" s="17"/>
    </row>
    <row r="63" ht="15" customHeight="1">
      <c r="C63" s="17"/>
      <c r="D63" s="17"/>
    </row>
    <row r="64">
      <c r="C64" s="14" t="s">
        <v>36</v>
      </c>
      <c r="D64" s="14"/>
    </row>
    <row r="65">
      <c r="C65" s="18" t="s">
        <v>36</v>
      </c>
      <c r="D65" s="18">
        <f>C51*(C52^C53)*C54</f>
        <v>480.8229428059754</v>
      </c>
    </row>
    <row r="66">
      <c r="C66" s="17"/>
      <c r="D66" s="17"/>
    </row>
    <row r="67" ht="15" customHeight="1">
      <c r="B67" s="14" t="s">
        <v>71</v>
      </c>
      <c r="C67" s="25" t="s">
        <v>72</v>
      </c>
      <c r="F67" s="26" t="s">
        <v>73</v>
      </c>
      <c r="G67" s="26"/>
      <c r="H67" s="27"/>
    </row>
    <row r="68">
      <c r="B68" s="24" t="s">
        <v>74</v>
      </c>
      <c r="C68" s="25" t="s">
        <v>75</v>
      </c>
      <c r="F68" s="26"/>
      <c r="G68" s="26"/>
      <c r="H68" s="27"/>
    </row>
    <row r="69">
      <c r="B69" s="28" t="s">
        <v>76</v>
      </c>
      <c r="C69" s="29">
        <f>C51*(C52^C53)*C54</f>
        <v>480.8229428059754</v>
      </c>
      <c r="D69" s="28" t="s">
        <v>77</v>
      </c>
      <c r="F69" s="26"/>
      <c r="G69" s="26"/>
      <c r="H69" s="27"/>
    </row>
    <row r="70">
      <c r="F70" s="26"/>
      <c r="G70" s="26"/>
      <c r="H70" s="27"/>
    </row>
    <row r="71">
      <c r="F71" s="30"/>
      <c r="G71" s="30"/>
    </row>
    <row r="72" ht="15.75"/>
    <row r="73" ht="15" customHeight="1">
      <c r="B73" s="31" t="s">
        <v>78</v>
      </c>
      <c r="C73" s="31"/>
    </row>
    <row r="74">
      <c r="B74" s="31"/>
      <c r="C74" s="31"/>
    </row>
    <row r="75">
      <c r="B75" s="8" t="s">
        <v>54</v>
      </c>
      <c r="C75" s="8" t="s">
        <v>18</v>
      </c>
      <c r="D75" s="8" t="s">
        <v>17</v>
      </c>
    </row>
    <row r="76" ht="15" customHeight="1">
      <c r="B76" s="14" t="s">
        <v>79</v>
      </c>
      <c r="C76" s="21">
        <v>3.6699999999999999</v>
      </c>
      <c r="D76" s="14" t="s">
        <v>65</v>
      </c>
    </row>
    <row r="77">
      <c r="B77" s="14" t="s">
        <v>80</v>
      </c>
      <c r="C77" s="21">
        <f>C69</f>
        <v>480.8229428059754</v>
      </c>
      <c r="D77" s="14" t="s">
        <v>81</v>
      </c>
    </row>
    <row r="78" ht="15" customHeight="1">
      <c r="B78" s="21" t="s">
        <v>82</v>
      </c>
      <c r="C78" s="18">
        <f>0.28+0.2*(C53-0.91)</f>
        <v>0.32040000000000002</v>
      </c>
      <c r="F78" s="32" t="s">
        <v>83</v>
      </c>
      <c r="G78" s="33"/>
    </row>
    <row r="79">
      <c r="F79" s="34"/>
      <c r="G79" s="35"/>
    </row>
    <row r="80">
      <c r="B80" s="36" t="s">
        <v>84</v>
      </c>
      <c r="C80" s="29">
        <f>C76*(C69^C78)</f>
        <v>26.544473556595772</v>
      </c>
      <c r="D80" s="28" t="s">
        <v>85</v>
      </c>
      <c r="F80" s="34"/>
      <c r="G80" s="35"/>
    </row>
    <row r="81">
      <c r="F81" s="37"/>
      <c r="G81" s="38"/>
    </row>
    <row r="82" ht="15.75"/>
    <row r="83" ht="15" customHeight="1"/>
    <row r="84" ht="15">
      <c r="B84" s="39" t="s">
        <v>86</v>
      </c>
    </row>
    <row r="85" ht="15.75"/>
    <row r="86">
      <c r="B86" t="s">
        <v>87</v>
      </c>
    </row>
    <row r="87">
      <c r="B87" s="8" t="s">
        <v>54</v>
      </c>
      <c r="C87" s="8" t="s">
        <v>18</v>
      </c>
      <c r="D87" s="8" t="s">
        <v>17</v>
      </c>
    </row>
    <row r="88">
      <c r="B88" s="14" t="s">
        <v>80</v>
      </c>
      <c r="C88" s="40">
        <f>C69</f>
        <v>480.8229428059754</v>
      </c>
      <c r="D88" s="14" t="s">
        <v>81</v>
      </c>
    </row>
    <row r="89" ht="27.949999999999999">
      <c r="B89" s="14" t="s">
        <v>88</v>
      </c>
      <c r="C89" s="14">
        <v>864</v>
      </c>
      <c r="D89" s="20" t="s">
        <v>89</v>
      </c>
      <c r="F89" s="32" t="s">
        <v>90</v>
      </c>
      <c r="G89" s="33"/>
    </row>
    <row r="90">
      <c r="F90" s="34"/>
      <c r="G90" s="35"/>
    </row>
    <row r="91">
      <c r="B91" s="41" t="s">
        <v>91</v>
      </c>
      <c r="C91" s="29">
        <f>C88*C89</f>
        <v>415431.02258436277</v>
      </c>
      <c r="D91" s="28" t="s">
        <v>92</v>
      </c>
      <c r="F91" s="34"/>
      <c r="G91" s="35"/>
    </row>
    <row r="92">
      <c r="B92" s="42"/>
      <c r="C92" s="43"/>
      <c r="D92" s="17"/>
      <c r="F92" s="37"/>
      <c r="G92" s="38"/>
    </row>
    <row r="93">
      <c r="B93" s="42"/>
      <c r="C93" s="43"/>
      <c r="D93" s="17"/>
    </row>
    <row r="94" ht="15.75"/>
    <row r="95">
      <c r="B95" s="41" t="s">
        <v>93</v>
      </c>
      <c r="C95" s="29">
        <f>C91/C80</f>
        <v>15650.377156609175</v>
      </c>
      <c r="D95" s="28" t="s">
        <v>94</v>
      </c>
      <c r="F95" s="32" t="s">
        <v>95</v>
      </c>
      <c r="G95" s="33"/>
    </row>
    <row r="96">
      <c r="F96" s="34"/>
      <c r="G96" s="35"/>
    </row>
    <row r="97">
      <c r="F97" s="34"/>
      <c r="G97" s="35"/>
    </row>
    <row r="98">
      <c r="F98" s="37"/>
      <c r="G98" s="38"/>
    </row>
    <row r="99" ht="15.75"/>
    <row r="100" ht="15.75"/>
    <row r="101" ht="15.75"/>
    <row r="102" ht="15.75"/>
    <row r="103" ht="15.75"/>
    <row r="104" ht="15.75"/>
    <row r="105" ht="15.75"/>
    <row r="106" ht="15.75"/>
    <row r="107" ht="15.75"/>
    <row r="108" ht="15.75"/>
  </sheetData>
  <mergeCells count="15">
    <mergeCell ref="B2:F2"/>
    <mergeCell ref="B3:F3"/>
    <mergeCell ref="B4:F4"/>
    <mergeCell ref="B6:C6"/>
    <mergeCell ref="B7:C7"/>
    <mergeCell ref="B8:F10"/>
    <mergeCell ref="C17:D17"/>
    <mergeCell ref="B21:C21"/>
    <mergeCell ref="B31:D31"/>
    <mergeCell ref="B36:C36"/>
    <mergeCell ref="F67:G70"/>
    <mergeCell ref="B73:C73"/>
    <mergeCell ref="F78:G81"/>
    <mergeCell ref="F89:G92"/>
    <mergeCell ref="F95:G9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MIGUEL MORALES SAA</dc:creator>
  <cp:keywords/>
  <dc:description/>
  <cp:revision>4</cp:revision>
  <dcterms:created xsi:type="dcterms:W3CDTF">2025-01-13T06:10:58Z</dcterms:created>
  <dcterms:modified xsi:type="dcterms:W3CDTF">2025-01-30T14:42:43Z</dcterms:modified>
  <cp:category/>
  <cp:contentStatus/>
</cp:coreProperties>
</file>