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29700" windowHeight="17652"/>
  </bookViews>
  <sheets>
    <sheet name="Earth" sheetId="1" r:id="rId1"/>
    <sheet name="Mar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" i="1" l="1"/>
  <c r="C16" i="2" l="1"/>
  <c r="C17" i="2"/>
  <c r="C15" i="2"/>
  <c r="C29" i="2" l="1"/>
  <c r="D26" i="2"/>
  <c r="D31" i="2"/>
  <c r="C26" i="2"/>
  <c r="D23" i="2"/>
  <c r="C31" i="2"/>
  <c r="D28" i="2"/>
  <c r="C23" i="2"/>
  <c r="C28" i="2"/>
  <c r="D25" i="2"/>
  <c r="D30" i="2"/>
  <c r="C25" i="2"/>
  <c r="D22" i="2"/>
  <c r="D27" i="2"/>
  <c r="C22" i="2"/>
  <c r="C27" i="2"/>
  <c r="E27" i="2" s="1"/>
  <c r="C19" i="2"/>
  <c r="C30" i="2"/>
  <c r="D29" i="2"/>
  <c r="C24" i="2"/>
  <c r="C18" i="2"/>
  <c r="D24" i="2"/>
  <c r="E24" i="2" l="1"/>
  <c r="E28" i="2"/>
  <c r="E25" i="2"/>
  <c r="E26" i="2"/>
  <c r="E23" i="2"/>
  <c r="E22" i="2"/>
  <c r="E30" i="2"/>
  <c r="E29" i="2"/>
  <c r="E31" i="2"/>
  <c r="C16" i="1"/>
  <c r="C17" i="1" l="1"/>
  <c r="D26" i="1" s="1"/>
  <c r="D28" i="1"/>
  <c r="D29" i="1"/>
  <c r="D30" i="1"/>
  <c r="D25" i="1" l="1"/>
  <c r="D31" i="1"/>
  <c r="C31" i="1"/>
  <c r="C26" i="1"/>
  <c r="E26" i="1" s="1"/>
  <c r="C32" i="1"/>
  <c r="D24" i="1"/>
  <c r="C24" i="1"/>
  <c r="E24" i="1" s="1"/>
  <c r="C23" i="1"/>
  <c r="D32" i="1"/>
  <c r="C25" i="1"/>
  <c r="C22" i="1"/>
  <c r="D22" i="1"/>
  <c r="C27" i="1"/>
  <c r="C28" i="1"/>
  <c r="E28" i="1" s="1"/>
  <c r="C18" i="1"/>
  <c r="D27" i="1"/>
  <c r="D23" i="1"/>
  <c r="C29" i="1"/>
  <c r="E29" i="1" s="1"/>
  <c r="C19" i="1"/>
  <c r="C30" i="1"/>
  <c r="E30" i="1" s="1"/>
  <c r="E25" i="1" l="1"/>
  <c r="E32" i="1"/>
  <c r="E31" i="1"/>
  <c r="E23" i="1"/>
  <c r="E27" i="1"/>
  <c r="E22" i="1"/>
</calcChain>
</file>

<file path=xl/sharedStrings.xml><?xml version="1.0" encoding="utf-8"?>
<sst xmlns="http://schemas.openxmlformats.org/spreadsheetml/2006/main" count="47" uniqueCount="26">
  <si>
    <t>Constants</t>
  </si>
  <si>
    <t>Formulae</t>
  </si>
  <si>
    <t>Convective</t>
  </si>
  <si>
    <t>Radiative</t>
  </si>
  <si>
    <t>Qconv = Kconv * V^3 * √ρ/R</t>
  </si>
  <si>
    <t>Qrad = Krad * V^8 * ρ^1.2 * √R</t>
  </si>
  <si>
    <t>Kconv</t>
  </si>
  <si>
    <t>Krad</t>
  </si>
  <si>
    <t>Values</t>
  </si>
  <si>
    <t>Radius</t>
  </si>
  <si>
    <t>Velocity m/s</t>
  </si>
  <si>
    <t>Altitude m</t>
  </si>
  <si>
    <t>Density kg/m^3</t>
  </si>
  <si>
    <t>Radius m</t>
  </si>
  <si>
    <t>Qconv</t>
  </si>
  <si>
    <t>Qconv W/m^2</t>
  </si>
  <si>
    <t>Qrad W/m^2</t>
  </si>
  <si>
    <t>Qrad</t>
  </si>
  <si>
    <t>Qtot</t>
  </si>
  <si>
    <t>Pressure kPa</t>
  </si>
  <si>
    <t>Temperature C</t>
  </si>
  <si>
    <t>Earth Convective and Radiative Heating</t>
  </si>
  <si>
    <t>Mars Convective and Radiative Heating</t>
  </si>
  <si>
    <t>Earth Atmosphere model: https://www.grc.nasa.gov/www/k-12/airplane/atmosmet.html</t>
  </si>
  <si>
    <t>Convective heating model: https://www.faa.gov/about/office_org/headquarters_offices/avs/offices/aam/cami/library/online_libraries/aerospace_medicine/tutorial/media/III.4.1.7_Returning_from_Space.pdf</t>
  </si>
  <si>
    <t>Radiative heating model: Characterization of Stagnation-Point Heat Flux for Earth Entry, A. M. Brandis, Christopher O. Johnston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</si>
</sst>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63377788628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2" xfId="0" applyFill="1" applyBorder="1"/>
    <xf numFmtId="11" fontId="0" fillId="3" borderId="2" xfId="0" applyNumberFormat="1" applyFill="1" applyBorder="1"/>
    <xf numFmtId="0" fontId="0" fillId="3" borderId="3" xfId="0" applyFill="1" applyBorder="1"/>
    <xf numFmtId="11" fontId="0" fillId="3" borderId="3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1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Earth!$B$21</c:f>
              <c:strCache>
                <c:ptCount val="1"/>
                <c:pt idx="0">
                  <c:v>Radius</c:v>
                </c:pt>
              </c:strCache>
            </c:strRef>
          </c:tx>
          <c:marker>
            <c:symbol val="none"/>
          </c:marker>
          <c:cat>
            <c:numRef>
              <c:f>Earth!$B$22:$B$32</c:f>
              <c:numCache>
                <c:formatCode>General</c:formatCode>
                <c:ptCount val="11"/>
                <c:pt idx="0">
                  <c:v>0.22</c:v>
                </c:pt>
                <c:pt idx="1">
                  <c:v>0.45</c:v>
                </c:pt>
                <c:pt idx="2">
                  <c:v>0.9</c:v>
                </c:pt>
                <c:pt idx="3">
                  <c:v>1.35</c:v>
                </c:pt>
                <c:pt idx="4">
                  <c:v>1.8</c:v>
                </c:pt>
                <c:pt idx="5">
                  <c:v>2.25</c:v>
                </c:pt>
                <c:pt idx="6">
                  <c:v>2.7</c:v>
                </c:pt>
                <c:pt idx="7">
                  <c:v>3.15</c:v>
                </c:pt>
                <c:pt idx="8">
                  <c:v>3.6</c:v>
                </c:pt>
                <c:pt idx="9">
                  <c:v>4.05</c:v>
                </c:pt>
                <c:pt idx="10">
                  <c:v>4.5</c:v>
                </c:pt>
              </c:numCache>
            </c:numRef>
          </c:cat>
          <c:val>
            <c:numRef>
              <c:f>Earth!$B$22:$B$32</c:f>
              <c:numCache>
                <c:formatCode>General</c:formatCode>
                <c:ptCount val="11"/>
                <c:pt idx="0">
                  <c:v>0.22</c:v>
                </c:pt>
                <c:pt idx="1">
                  <c:v>0.45</c:v>
                </c:pt>
                <c:pt idx="2">
                  <c:v>0.9</c:v>
                </c:pt>
                <c:pt idx="3">
                  <c:v>1.35</c:v>
                </c:pt>
                <c:pt idx="4">
                  <c:v>1.8</c:v>
                </c:pt>
                <c:pt idx="5">
                  <c:v>2.25</c:v>
                </c:pt>
                <c:pt idx="6">
                  <c:v>2.7</c:v>
                </c:pt>
                <c:pt idx="7">
                  <c:v>3.15</c:v>
                </c:pt>
                <c:pt idx="8">
                  <c:v>3.6</c:v>
                </c:pt>
                <c:pt idx="9">
                  <c:v>4.05</c:v>
                </c:pt>
                <c:pt idx="10">
                  <c:v>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Earth!$C$21</c:f>
              <c:strCache>
                <c:ptCount val="1"/>
                <c:pt idx="0">
                  <c:v>Qconv</c:v>
                </c:pt>
              </c:strCache>
            </c:strRef>
          </c:tx>
          <c:marker>
            <c:symbol val="none"/>
          </c:marker>
          <c:cat>
            <c:numRef>
              <c:f>Earth!$B$22:$B$32</c:f>
              <c:numCache>
                <c:formatCode>General</c:formatCode>
                <c:ptCount val="11"/>
                <c:pt idx="0">
                  <c:v>0.22</c:v>
                </c:pt>
                <c:pt idx="1">
                  <c:v>0.45</c:v>
                </c:pt>
                <c:pt idx="2">
                  <c:v>0.9</c:v>
                </c:pt>
                <c:pt idx="3">
                  <c:v>1.35</c:v>
                </c:pt>
                <c:pt idx="4">
                  <c:v>1.8</c:v>
                </c:pt>
                <c:pt idx="5">
                  <c:v>2.25</c:v>
                </c:pt>
                <c:pt idx="6">
                  <c:v>2.7</c:v>
                </c:pt>
                <c:pt idx="7">
                  <c:v>3.15</c:v>
                </c:pt>
                <c:pt idx="8">
                  <c:v>3.6</c:v>
                </c:pt>
                <c:pt idx="9">
                  <c:v>4.05</c:v>
                </c:pt>
                <c:pt idx="10">
                  <c:v>4.5</c:v>
                </c:pt>
              </c:numCache>
            </c:numRef>
          </c:cat>
          <c:val>
            <c:numRef>
              <c:f>Earth!$C$22:$C$32</c:f>
              <c:numCache>
                <c:formatCode>0.00E+00</c:formatCode>
                <c:ptCount val="11"/>
                <c:pt idx="0">
                  <c:v>6439104.5515839001</c:v>
                </c:pt>
                <c:pt idx="1">
                  <c:v>4502259.8853292605</c:v>
                </c:pt>
                <c:pt idx="2">
                  <c:v>3183578.4955804879</c:v>
                </c:pt>
                <c:pt idx="3">
                  <c:v>2599380.9567565019</c:v>
                </c:pt>
                <c:pt idx="4">
                  <c:v>2251129.9426646302</c:v>
                </c:pt>
                <c:pt idx="5">
                  <c:v>2013471.8311933267</c:v>
                </c:pt>
                <c:pt idx="6">
                  <c:v>1838039.9014096987</c:v>
                </c:pt>
                <c:pt idx="7">
                  <c:v>1701694.2849090579</c:v>
                </c:pt>
                <c:pt idx="8">
                  <c:v>1591789.2477902439</c:v>
                </c:pt>
                <c:pt idx="9">
                  <c:v>1500753.2951097535</c:v>
                </c:pt>
                <c:pt idx="10">
                  <c:v>1423739.5855648969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Earth!$D$21</c:f>
              <c:strCache>
                <c:ptCount val="1"/>
                <c:pt idx="0">
                  <c:v>Qrad</c:v>
                </c:pt>
              </c:strCache>
            </c:strRef>
          </c:tx>
          <c:marker>
            <c:symbol val="none"/>
          </c:marker>
          <c:cat>
            <c:numRef>
              <c:f>Earth!$B$22:$B$32</c:f>
              <c:numCache>
                <c:formatCode>General</c:formatCode>
                <c:ptCount val="11"/>
                <c:pt idx="0">
                  <c:v>0.22</c:v>
                </c:pt>
                <c:pt idx="1">
                  <c:v>0.45</c:v>
                </c:pt>
                <c:pt idx="2">
                  <c:v>0.9</c:v>
                </c:pt>
                <c:pt idx="3">
                  <c:v>1.35</c:v>
                </c:pt>
                <c:pt idx="4">
                  <c:v>1.8</c:v>
                </c:pt>
                <c:pt idx="5">
                  <c:v>2.25</c:v>
                </c:pt>
                <c:pt idx="6">
                  <c:v>2.7</c:v>
                </c:pt>
                <c:pt idx="7">
                  <c:v>3.15</c:v>
                </c:pt>
                <c:pt idx="8">
                  <c:v>3.6</c:v>
                </c:pt>
                <c:pt idx="9">
                  <c:v>4.05</c:v>
                </c:pt>
                <c:pt idx="10">
                  <c:v>4.5</c:v>
                </c:pt>
              </c:numCache>
            </c:numRef>
          </c:cat>
          <c:val>
            <c:numRef>
              <c:f>Earth!$D$22:$D$32</c:f>
              <c:numCache>
                <c:formatCode>0.00E+00</c:formatCode>
                <c:ptCount val="11"/>
                <c:pt idx="0">
                  <c:v>891524.85613129509</c:v>
                </c:pt>
                <c:pt idx="1">
                  <c:v>1275053.396555623</c:v>
                </c:pt>
                <c:pt idx="2">
                  <c:v>1803197.8061588423</c:v>
                </c:pt>
                <c:pt idx="3">
                  <c:v>2208457.2651976068</c:v>
                </c:pt>
                <c:pt idx="4">
                  <c:v>2550106.7931112461</c:v>
                </c:pt>
                <c:pt idx="5">
                  <c:v>2851106.0696403692</c:v>
                </c:pt>
                <c:pt idx="6">
                  <c:v>3123230.216363851</c:v>
                </c:pt>
                <c:pt idx="7">
                  <c:v>3373474.1956143994</c:v>
                </c:pt>
                <c:pt idx="8">
                  <c:v>3606395.6123176846</c:v>
                </c:pt>
                <c:pt idx="9">
                  <c:v>3825160.1896668691</c:v>
                </c:pt>
                <c:pt idx="10">
                  <c:v>4032072.87144966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Earth!$E$21</c:f>
              <c:strCache>
                <c:ptCount val="1"/>
                <c:pt idx="0">
                  <c:v>Qtot</c:v>
                </c:pt>
              </c:strCache>
            </c:strRef>
          </c:tx>
          <c:marker>
            <c:symbol val="none"/>
          </c:marker>
          <c:cat>
            <c:numRef>
              <c:f>Earth!$B$22:$B$32</c:f>
              <c:numCache>
                <c:formatCode>General</c:formatCode>
                <c:ptCount val="11"/>
                <c:pt idx="0">
                  <c:v>0.22</c:v>
                </c:pt>
                <c:pt idx="1">
                  <c:v>0.45</c:v>
                </c:pt>
                <c:pt idx="2">
                  <c:v>0.9</c:v>
                </c:pt>
                <c:pt idx="3">
                  <c:v>1.35</c:v>
                </c:pt>
                <c:pt idx="4">
                  <c:v>1.8</c:v>
                </c:pt>
                <c:pt idx="5">
                  <c:v>2.25</c:v>
                </c:pt>
                <c:pt idx="6">
                  <c:v>2.7</c:v>
                </c:pt>
                <c:pt idx="7">
                  <c:v>3.15</c:v>
                </c:pt>
                <c:pt idx="8">
                  <c:v>3.6</c:v>
                </c:pt>
                <c:pt idx="9">
                  <c:v>4.05</c:v>
                </c:pt>
                <c:pt idx="10">
                  <c:v>4.5</c:v>
                </c:pt>
              </c:numCache>
            </c:numRef>
          </c:cat>
          <c:val>
            <c:numRef>
              <c:f>Earth!$E$22:$E$32</c:f>
              <c:numCache>
                <c:formatCode>0.00E+00</c:formatCode>
                <c:ptCount val="11"/>
                <c:pt idx="0">
                  <c:v>7330629.4077151949</c:v>
                </c:pt>
                <c:pt idx="1">
                  <c:v>5777313.2818848835</c:v>
                </c:pt>
                <c:pt idx="2">
                  <c:v>4986776.3017393304</c:v>
                </c:pt>
                <c:pt idx="3">
                  <c:v>4807838.2219541091</c:v>
                </c:pt>
                <c:pt idx="4">
                  <c:v>4801236.7357758768</c:v>
                </c:pt>
                <c:pt idx="5">
                  <c:v>4864577.9008336961</c:v>
                </c:pt>
                <c:pt idx="6">
                  <c:v>4961270.1177735496</c:v>
                </c:pt>
                <c:pt idx="7">
                  <c:v>5075168.4805234578</c:v>
                </c:pt>
                <c:pt idx="8">
                  <c:v>5198184.8601079285</c:v>
                </c:pt>
                <c:pt idx="9">
                  <c:v>5325913.4847766226</c:v>
                </c:pt>
                <c:pt idx="10">
                  <c:v>5455812.457014557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42720"/>
        <c:axId val="131748608"/>
      </c:lineChart>
      <c:catAx>
        <c:axId val="13174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748608"/>
        <c:crosses val="autoZero"/>
        <c:auto val="1"/>
        <c:lblAlgn val="ctr"/>
        <c:lblOffset val="100"/>
        <c:noMultiLvlLbl val="0"/>
      </c:catAx>
      <c:valAx>
        <c:axId val="13174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74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Mars!$B$21</c:f>
              <c:strCache>
                <c:ptCount val="1"/>
                <c:pt idx="0">
                  <c:v>Radius</c:v>
                </c:pt>
              </c:strCache>
            </c:strRef>
          </c:tx>
          <c:marker>
            <c:symbol val="none"/>
          </c:marker>
          <c:cat>
            <c:numRef>
              <c:f>Mars!$B$22:$B$31</c:f>
              <c:numCache>
                <c:formatCode>General</c:formatCode>
                <c:ptCount val="10"/>
                <c:pt idx="0">
                  <c:v>0.45</c:v>
                </c:pt>
                <c:pt idx="1">
                  <c:v>0.9</c:v>
                </c:pt>
                <c:pt idx="2">
                  <c:v>1.35</c:v>
                </c:pt>
                <c:pt idx="3">
                  <c:v>1.8</c:v>
                </c:pt>
                <c:pt idx="4">
                  <c:v>2.25</c:v>
                </c:pt>
                <c:pt idx="5">
                  <c:v>2.7</c:v>
                </c:pt>
                <c:pt idx="6">
                  <c:v>3.15</c:v>
                </c:pt>
                <c:pt idx="7">
                  <c:v>3.6</c:v>
                </c:pt>
                <c:pt idx="8">
                  <c:v>4.05</c:v>
                </c:pt>
                <c:pt idx="9">
                  <c:v>4.5</c:v>
                </c:pt>
              </c:numCache>
            </c:numRef>
          </c:cat>
          <c:val>
            <c:numRef>
              <c:f>Mars!$B$22:$B$31</c:f>
              <c:numCache>
                <c:formatCode>General</c:formatCode>
                <c:ptCount val="10"/>
                <c:pt idx="0">
                  <c:v>0.45</c:v>
                </c:pt>
                <c:pt idx="1">
                  <c:v>0.9</c:v>
                </c:pt>
                <c:pt idx="2">
                  <c:v>1.35</c:v>
                </c:pt>
                <c:pt idx="3">
                  <c:v>1.8</c:v>
                </c:pt>
                <c:pt idx="4">
                  <c:v>2.25</c:v>
                </c:pt>
                <c:pt idx="5">
                  <c:v>2.7</c:v>
                </c:pt>
                <c:pt idx="6">
                  <c:v>3.15</c:v>
                </c:pt>
                <c:pt idx="7">
                  <c:v>3.6</c:v>
                </c:pt>
                <c:pt idx="8">
                  <c:v>4.05</c:v>
                </c:pt>
                <c:pt idx="9">
                  <c:v>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Mars!$C$21</c:f>
              <c:strCache>
                <c:ptCount val="1"/>
                <c:pt idx="0">
                  <c:v>Qconv</c:v>
                </c:pt>
              </c:strCache>
            </c:strRef>
          </c:tx>
          <c:marker>
            <c:symbol val="none"/>
          </c:marker>
          <c:cat>
            <c:numRef>
              <c:f>Mars!$B$22:$B$31</c:f>
              <c:numCache>
                <c:formatCode>General</c:formatCode>
                <c:ptCount val="10"/>
                <c:pt idx="0">
                  <c:v>0.45</c:v>
                </c:pt>
                <c:pt idx="1">
                  <c:v>0.9</c:v>
                </c:pt>
                <c:pt idx="2">
                  <c:v>1.35</c:v>
                </c:pt>
                <c:pt idx="3">
                  <c:v>1.8</c:v>
                </c:pt>
                <c:pt idx="4">
                  <c:v>2.25</c:v>
                </c:pt>
                <c:pt idx="5">
                  <c:v>2.7</c:v>
                </c:pt>
                <c:pt idx="6">
                  <c:v>3.15</c:v>
                </c:pt>
                <c:pt idx="7">
                  <c:v>3.6</c:v>
                </c:pt>
                <c:pt idx="8">
                  <c:v>4.05</c:v>
                </c:pt>
                <c:pt idx="9">
                  <c:v>4.5</c:v>
                </c:pt>
              </c:numCache>
            </c:numRef>
          </c:cat>
          <c:val>
            <c:numRef>
              <c:f>Mars!$C$22:$C$31</c:f>
              <c:numCache>
                <c:formatCode>0.00E+00</c:formatCode>
                <c:ptCount val="10"/>
                <c:pt idx="0">
                  <c:v>2546671.305032853</c:v>
                </c:pt>
                <c:pt idx="1">
                  <c:v>1800768.5492419251</c:v>
                </c:pt>
                <c:pt idx="2">
                  <c:v>1470321.3634982135</c:v>
                </c:pt>
                <c:pt idx="3">
                  <c:v>1273335.6525164265</c:v>
                </c:pt>
                <c:pt idx="4">
                  <c:v>1138906.0308803124</c:v>
                </c:pt>
                <c:pt idx="5">
                  <c:v>1039674.2066530373</c:v>
                </c:pt>
                <c:pt idx="6">
                  <c:v>962551.27773446334</c:v>
                </c:pt>
                <c:pt idx="7">
                  <c:v>900384.27462096256</c:v>
                </c:pt>
                <c:pt idx="8">
                  <c:v>848890.43501095101</c:v>
                </c:pt>
                <c:pt idx="9">
                  <c:v>805328.17756972439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Mars!$D$21</c:f>
              <c:strCache>
                <c:ptCount val="1"/>
                <c:pt idx="0">
                  <c:v>Qrad</c:v>
                </c:pt>
              </c:strCache>
            </c:strRef>
          </c:tx>
          <c:marker>
            <c:symbol val="none"/>
          </c:marker>
          <c:cat>
            <c:numRef>
              <c:f>Mars!$B$22:$B$31</c:f>
              <c:numCache>
                <c:formatCode>General</c:formatCode>
                <c:ptCount val="10"/>
                <c:pt idx="0">
                  <c:v>0.45</c:v>
                </c:pt>
                <c:pt idx="1">
                  <c:v>0.9</c:v>
                </c:pt>
                <c:pt idx="2">
                  <c:v>1.35</c:v>
                </c:pt>
                <c:pt idx="3">
                  <c:v>1.8</c:v>
                </c:pt>
                <c:pt idx="4">
                  <c:v>2.25</c:v>
                </c:pt>
                <c:pt idx="5">
                  <c:v>2.7</c:v>
                </c:pt>
                <c:pt idx="6">
                  <c:v>3.15</c:v>
                </c:pt>
                <c:pt idx="7">
                  <c:v>3.6</c:v>
                </c:pt>
                <c:pt idx="8">
                  <c:v>4.05</c:v>
                </c:pt>
                <c:pt idx="9">
                  <c:v>4.5</c:v>
                </c:pt>
              </c:numCache>
            </c:numRef>
          </c:cat>
          <c:val>
            <c:numRef>
              <c:f>Mars!$D$22:$D$31</c:f>
              <c:numCache>
                <c:formatCode>0.00E+00</c:formatCode>
                <c:ptCount val="10"/>
                <c:pt idx="0">
                  <c:v>200451.3037069139</c:v>
                </c:pt>
                <c:pt idx="1">
                  <c:v>283480.9522976859</c:v>
                </c:pt>
                <c:pt idx="2">
                  <c:v>347191.84246379451</c:v>
                </c:pt>
                <c:pt idx="3">
                  <c:v>400902.60741382779</c:v>
                </c:pt>
                <c:pt idx="4">
                  <c:v>448222.74126711505</c:v>
                </c:pt>
                <c:pt idx="5">
                  <c:v>491003.41235760128</c:v>
                </c:pt>
                <c:pt idx="6">
                  <c:v>530344.29958717385</c:v>
                </c:pt>
                <c:pt idx="7">
                  <c:v>566961.9045953718</c:v>
                </c:pt>
                <c:pt idx="8">
                  <c:v>601353.91112074163</c:v>
                </c:pt>
                <c:pt idx="9">
                  <c:v>633882.67966400075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Mars!$E$21</c:f>
              <c:strCache>
                <c:ptCount val="1"/>
                <c:pt idx="0">
                  <c:v>Qtot</c:v>
                </c:pt>
              </c:strCache>
            </c:strRef>
          </c:tx>
          <c:marker>
            <c:symbol val="none"/>
          </c:marker>
          <c:cat>
            <c:numRef>
              <c:f>Mars!$B$22:$B$31</c:f>
              <c:numCache>
                <c:formatCode>General</c:formatCode>
                <c:ptCount val="10"/>
                <c:pt idx="0">
                  <c:v>0.45</c:v>
                </c:pt>
                <c:pt idx="1">
                  <c:v>0.9</c:v>
                </c:pt>
                <c:pt idx="2">
                  <c:v>1.35</c:v>
                </c:pt>
                <c:pt idx="3">
                  <c:v>1.8</c:v>
                </c:pt>
                <c:pt idx="4">
                  <c:v>2.25</c:v>
                </c:pt>
                <c:pt idx="5">
                  <c:v>2.7</c:v>
                </c:pt>
                <c:pt idx="6">
                  <c:v>3.15</c:v>
                </c:pt>
                <c:pt idx="7">
                  <c:v>3.6</c:v>
                </c:pt>
                <c:pt idx="8">
                  <c:v>4.05</c:v>
                </c:pt>
                <c:pt idx="9">
                  <c:v>4.5</c:v>
                </c:pt>
              </c:numCache>
            </c:numRef>
          </c:cat>
          <c:val>
            <c:numRef>
              <c:f>Mars!$E$22:$E$31</c:f>
              <c:numCache>
                <c:formatCode>0.00E+00</c:formatCode>
                <c:ptCount val="10"/>
                <c:pt idx="0">
                  <c:v>2747122.6087397668</c:v>
                </c:pt>
                <c:pt idx="1">
                  <c:v>2084249.501539611</c:v>
                </c:pt>
                <c:pt idx="2">
                  <c:v>1817513.2059620079</c:v>
                </c:pt>
                <c:pt idx="3">
                  <c:v>1674238.2599302544</c:v>
                </c:pt>
                <c:pt idx="4">
                  <c:v>1587128.7721474275</c:v>
                </c:pt>
                <c:pt idx="5">
                  <c:v>1530677.6190106387</c:v>
                </c:pt>
                <c:pt idx="6">
                  <c:v>1492895.5773216372</c:v>
                </c:pt>
                <c:pt idx="7">
                  <c:v>1467346.1792163344</c:v>
                </c:pt>
                <c:pt idx="8">
                  <c:v>1450244.3461316926</c:v>
                </c:pt>
                <c:pt idx="9">
                  <c:v>1439210.857233725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20256"/>
        <c:axId val="132334336"/>
      </c:lineChart>
      <c:catAx>
        <c:axId val="13232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334336"/>
        <c:crosses val="autoZero"/>
        <c:auto val="1"/>
        <c:lblAlgn val="ctr"/>
        <c:lblOffset val="100"/>
        <c:noMultiLvlLbl val="0"/>
      </c:catAx>
      <c:valAx>
        <c:axId val="13233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2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0</xdr:rowOff>
    </xdr:from>
    <xdr:to>
      <xdr:col>22</xdr:col>
      <xdr:colOff>0</xdr:colOff>
      <xdr:row>32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15240</xdr:colOff>
      <xdr:row>31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5"/>
  <sheetViews>
    <sheetView tabSelected="1" workbookViewId="0">
      <selection activeCell="C12" sqref="C12"/>
    </sheetView>
  </sheetViews>
  <sheetFormatPr defaultRowHeight="14.4" x14ac:dyDescent="0.3"/>
  <cols>
    <col min="1" max="1" width="10.77734375" customWidth="1"/>
    <col min="2" max="2" width="15.6640625" customWidth="1"/>
    <col min="3" max="3" width="15.77734375" customWidth="1"/>
    <col min="4" max="5" width="10.77734375" customWidth="1"/>
  </cols>
  <sheetData>
    <row r="1" spans="2:4" ht="25.8" x14ac:dyDescent="0.5">
      <c r="B1" s="1" t="s">
        <v>21</v>
      </c>
    </row>
    <row r="3" spans="2:4" x14ac:dyDescent="0.3">
      <c r="B3" s="7" t="s">
        <v>1</v>
      </c>
      <c r="C3" s="14"/>
      <c r="D3" s="8"/>
    </row>
    <row r="4" spans="2:4" x14ac:dyDescent="0.3">
      <c r="B4" s="3" t="s">
        <v>2</v>
      </c>
      <c r="C4" s="10" t="s">
        <v>4</v>
      </c>
      <c r="D4" s="11"/>
    </row>
    <row r="5" spans="2:4" x14ac:dyDescent="0.3">
      <c r="B5" s="5" t="s">
        <v>3</v>
      </c>
      <c r="C5" s="12" t="s">
        <v>5</v>
      </c>
      <c r="D5" s="13"/>
    </row>
    <row r="7" spans="2:4" x14ac:dyDescent="0.3">
      <c r="B7" s="7" t="s">
        <v>0</v>
      </c>
      <c r="C7" s="8"/>
    </row>
    <row r="8" spans="2:4" x14ac:dyDescent="0.3">
      <c r="B8" s="3" t="s">
        <v>6</v>
      </c>
      <c r="C8" s="4">
        <v>1.83E-4</v>
      </c>
    </row>
    <row r="9" spans="2:4" x14ac:dyDescent="0.3">
      <c r="B9" s="5" t="s">
        <v>7</v>
      </c>
      <c r="C9" s="6">
        <v>3.1999999999999999E-22</v>
      </c>
    </row>
    <row r="11" spans="2:4" x14ac:dyDescent="0.3">
      <c r="B11" s="7" t="s">
        <v>8</v>
      </c>
      <c r="C11" s="8"/>
    </row>
    <row r="12" spans="2:4" x14ac:dyDescent="0.3">
      <c r="B12" s="3" t="s">
        <v>10</v>
      </c>
      <c r="C12" s="9">
        <v>11600</v>
      </c>
    </row>
    <row r="13" spans="2:4" x14ac:dyDescent="0.3">
      <c r="B13" s="3" t="s">
        <v>13</v>
      </c>
      <c r="C13" s="9">
        <v>4.5</v>
      </c>
    </row>
    <row r="14" spans="2:4" x14ac:dyDescent="0.3">
      <c r="B14" s="3" t="s">
        <v>11</v>
      </c>
      <c r="C14" s="9">
        <v>69000</v>
      </c>
    </row>
    <row r="15" spans="2:4" x14ac:dyDescent="0.3">
      <c r="B15" s="3" t="s">
        <v>20</v>
      </c>
      <c r="C15" s="3">
        <f>IF(C14&gt;25000,-131.21 + 0.00299 * C14,IF(C14&gt;11000,-56.46,15.04 - 0.00649 * C14))</f>
        <v>75.099999999999994</v>
      </c>
    </row>
    <row r="16" spans="2:4" x14ac:dyDescent="0.3">
      <c r="B16" s="3" t="s">
        <v>19</v>
      </c>
      <c r="C16" s="3">
        <f>IF(C14&gt;25000,2.488*POWER((C15+273.1)/216.6,-11.388),IF(C14&gt;11000,22.65*EXP(1.73-0.000157*C14),101.29*POWER((C15+273.1)/288.08,5.256)))</f>
        <v>1.1168191048212095E-2</v>
      </c>
    </row>
    <row r="17" spans="2:5" x14ac:dyDescent="0.3">
      <c r="B17" s="3" t="s">
        <v>12</v>
      </c>
      <c r="C17" s="3">
        <f>C16/(0.2869 * (C15 + 273.1))</f>
        <v>1.117952932685539E-4</v>
      </c>
    </row>
    <row r="18" spans="2:5" x14ac:dyDescent="0.3">
      <c r="B18" s="3" t="s">
        <v>15</v>
      </c>
      <c r="C18" s="4">
        <f>C8 * POWER(C12, 3) * SQRT(C17 / C13)</f>
        <v>1423739.5855648969</v>
      </c>
    </row>
    <row r="19" spans="2:5" x14ac:dyDescent="0.3">
      <c r="B19" s="5" t="s">
        <v>16</v>
      </c>
      <c r="C19" s="6">
        <f>C9 * POWER(C12, 8) * POWER(C17, 1.2) * SQRT(C13)</f>
        <v>4032072.87144966</v>
      </c>
    </row>
    <row r="21" spans="2:5" x14ac:dyDescent="0.3">
      <c r="B21" s="2" t="s">
        <v>9</v>
      </c>
      <c r="C21" s="2" t="s">
        <v>14</v>
      </c>
      <c r="D21" s="2" t="s">
        <v>17</v>
      </c>
      <c r="E21" s="2" t="s">
        <v>18</v>
      </c>
    </row>
    <row r="22" spans="2:5" x14ac:dyDescent="0.3">
      <c r="B22" s="3">
        <v>0.22</v>
      </c>
      <c r="C22" s="4">
        <f>C8 * POWER(C12, 3) * SQRT(C17 /B22)</f>
        <v>6439104.5515839001</v>
      </c>
      <c r="D22" s="4">
        <f>C9 * POWER(C12, 8) * POWER(C17, 1.2) * SQRT(B22)</f>
        <v>891524.85613129509</v>
      </c>
      <c r="E22" s="4">
        <f>C22+D22</f>
        <v>7330629.4077151949</v>
      </c>
    </row>
    <row r="23" spans="2:5" x14ac:dyDescent="0.3">
      <c r="B23" s="3">
        <v>0.45</v>
      </c>
      <c r="C23" s="4">
        <f>C8 * POWER(C12, 3) * SQRT(C17 /B23)</f>
        <v>4502259.8853292605</v>
      </c>
      <c r="D23" s="4">
        <f>C9 * POWER(C12, 8) * POWER(C17, 1.2) * SQRT(B23)</f>
        <v>1275053.396555623</v>
      </c>
      <c r="E23" s="4">
        <f>C23+D23</f>
        <v>5777313.2818848835</v>
      </c>
    </row>
    <row r="24" spans="2:5" x14ac:dyDescent="0.3">
      <c r="B24" s="3">
        <v>0.9</v>
      </c>
      <c r="C24" s="4">
        <f>C8 * POWER(C12, 3) * SQRT(C17 /B24)</f>
        <v>3183578.4955804879</v>
      </c>
      <c r="D24" s="4">
        <f>C9 * POWER(C12, 8) * POWER(C17, 1.2) * SQRT(B24)</f>
        <v>1803197.8061588423</v>
      </c>
      <c r="E24" s="4">
        <f t="shared" ref="E24:E32" si="0">C24+D24</f>
        <v>4986776.3017393304</v>
      </c>
    </row>
    <row r="25" spans="2:5" x14ac:dyDescent="0.3">
      <c r="B25" s="3">
        <v>1.35</v>
      </c>
      <c r="C25" s="4">
        <f>C8 * POWER(C12, 3) * SQRT(C17 /B25)</f>
        <v>2599380.9567565019</v>
      </c>
      <c r="D25" s="4">
        <f>C9 * POWER(C12, 8) * POWER(C17, 1.2) * SQRT(B25)</f>
        <v>2208457.2651976068</v>
      </c>
      <c r="E25" s="4">
        <f t="shared" si="0"/>
        <v>4807838.2219541091</v>
      </c>
    </row>
    <row r="26" spans="2:5" x14ac:dyDescent="0.3">
      <c r="B26" s="3">
        <v>1.8</v>
      </c>
      <c r="C26" s="4">
        <f>C8 * POWER(C12, 3) * SQRT(C17 /B26)</f>
        <v>2251129.9426646302</v>
      </c>
      <c r="D26" s="4">
        <f>C9 * POWER(C12, 8) * POWER(C17, 1.2) * SQRT(B26)</f>
        <v>2550106.7931112461</v>
      </c>
      <c r="E26" s="4">
        <f t="shared" si="0"/>
        <v>4801236.7357758768</v>
      </c>
    </row>
    <row r="27" spans="2:5" x14ac:dyDescent="0.3">
      <c r="B27" s="3">
        <v>2.25</v>
      </c>
      <c r="C27" s="4">
        <f>C8 * POWER(C12, 3) * SQRT(C17 /B27)</f>
        <v>2013471.8311933267</v>
      </c>
      <c r="D27" s="4">
        <f>C9 * POWER(C12, 8) * POWER(C17, 1.2) * SQRT(B27)</f>
        <v>2851106.0696403692</v>
      </c>
      <c r="E27" s="4">
        <f t="shared" si="0"/>
        <v>4864577.9008336961</v>
      </c>
    </row>
    <row r="28" spans="2:5" x14ac:dyDescent="0.3">
      <c r="B28" s="3">
        <v>2.7</v>
      </c>
      <c r="C28" s="4">
        <f>C8 * POWER(C12, 3) * SQRT(C17 /B28)</f>
        <v>1838039.9014096987</v>
      </c>
      <c r="D28" s="4">
        <f>C9 * POWER(C12, 8) * POWER(C17, 1.2) * SQRT(B28)</f>
        <v>3123230.216363851</v>
      </c>
      <c r="E28" s="4">
        <f t="shared" si="0"/>
        <v>4961270.1177735496</v>
      </c>
    </row>
    <row r="29" spans="2:5" x14ac:dyDescent="0.3">
      <c r="B29" s="3">
        <v>3.15</v>
      </c>
      <c r="C29" s="4">
        <f>C8 * POWER(C12, 3) * SQRT(C17 /B29)</f>
        <v>1701694.2849090579</v>
      </c>
      <c r="D29" s="4">
        <f>C9 * POWER(C12, 8) * POWER(C17, 1.2) * SQRT(B29)</f>
        <v>3373474.1956143994</v>
      </c>
      <c r="E29" s="4">
        <f t="shared" si="0"/>
        <v>5075168.4805234578</v>
      </c>
    </row>
    <row r="30" spans="2:5" x14ac:dyDescent="0.3">
      <c r="B30" s="3">
        <v>3.6</v>
      </c>
      <c r="C30" s="4">
        <f>C8 * POWER(C12, 3) * SQRT(C17 /B30)</f>
        <v>1591789.2477902439</v>
      </c>
      <c r="D30" s="4">
        <f>C9 * POWER(C12, 8) * POWER(C17, 1.2) * SQRT(B30)</f>
        <v>3606395.6123176846</v>
      </c>
      <c r="E30" s="4">
        <f t="shared" si="0"/>
        <v>5198184.8601079285</v>
      </c>
    </row>
    <row r="31" spans="2:5" x14ac:dyDescent="0.3">
      <c r="B31" s="3">
        <v>4.05</v>
      </c>
      <c r="C31" s="4">
        <f>C8 * POWER(C12, 3) * SQRT(C17 /B31)</f>
        <v>1500753.2951097535</v>
      </c>
      <c r="D31" s="4">
        <f>C9 * POWER(C12, 8) * POWER(C17, 1.2) * SQRT(B31)</f>
        <v>3825160.1896668691</v>
      </c>
      <c r="E31" s="4">
        <f t="shared" si="0"/>
        <v>5325913.4847766226</v>
      </c>
    </row>
    <row r="32" spans="2:5" x14ac:dyDescent="0.3">
      <c r="B32" s="5">
        <v>4.5</v>
      </c>
      <c r="C32" s="6">
        <f>C8 * POWER(C12, 3) * SQRT(C17 /B32)</f>
        <v>1423739.5855648969</v>
      </c>
      <c r="D32" s="6">
        <f>C9 * POWER(C12, 8) * POWER(C17, 1.2) * SQRT(B32)</f>
        <v>4032072.87144966</v>
      </c>
      <c r="E32" s="6">
        <f t="shared" si="0"/>
        <v>5455812.457014557</v>
      </c>
    </row>
    <row r="34" spans="2:2" x14ac:dyDescent="0.3">
      <c r="B34" t="s">
        <v>23</v>
      </c>
    </row>
    <row r="35" spans="2:2" x14ac:dyDescent="0.3">
      <c r="B35" t="s">
        <v>24</v>
      </c>
    </row>
    <row r="36" spans="2:2" x14ac:dyDescent="0.3">
      <c r="B36" t="s">
        <v>25</v>
      </c>
    </row>
    <row r="65" spans="5:5" x14ac:dyDescent="0.3">
      <c r="E65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workbookViewId="0"/>
  </sheetViews>
  <sheetFormatPr defaultRowHeight="14.4" x14ac:dyDescent="0.3"/>
  <cols>
    <col min="1" max="1" width="10.77734375" customWidth="1"/>
    <col min="2" max="3" width="15.77734375" customWidth="1"/>
    <col min="4" max="5" width="10.77734375" customWidth="1"/>
  </cols>
  <sheetData>
    <row r="1" spans="2:4" ht="25.8" x14ac:dyDescent="0.5">
      <c r="B1" s="1" t="s">
        <v>22</v>
      </c>
    </row>
    <row r="3" spans="2:4" x14ac:dyDescent="0.3">
      <c r="B3" s="7" t="s">
        <v>1</v>
      </c>
      <c r="C3" s="14"/>
      <c r="D3" s="8"/>
    </row>
    <row r="4" spans="2:4" x14ac:dyDescent="0.3">
      <c r="B4" s="3" t="s">
        <v>2</v>
      </c>
      <c r="C4" s="10" t="s">
        <v>4</v>
      </c>
      <c r="D4" s="11"/>
    </row>
    <row r="5" spans="2:4" x14ac:dyDescent="0.3">
      <c r="B5" s="5" t="s">
        <v>3</v>
      </c>
      <c r="C5" s="12" t="s">
        <v>5</v>
      </c>
      <c r="D5" s="13"/>
    </row>
    <row r="7" spans="2:4" x14ac:dyDescent="0.3">
      <c r="B7" s="7" t="s">
        <v>0</v>
      </c>
      <c r="C7" s="8"/>
    </row>
    <row r="8" spans="2:4" x14ac:dyDescent="0.3">
      <c r="B8" s="3" t="s">
        <v>6</v>
      </c>
      <c r="C8" s="4">
        <v>1.83E-4</v>
      </c>
    </row>
    <row r="9" spans="2:4" x14ac:dyDescent="0.3">
      <c r="B9" s="5" t="s">
        <v>7</v>
      </c>
      <c r="C9" s="6">
        <v>3.1999999999999999E-22</v>
      </c>
    </row>
    <row r="11" spans="2:4" x14ac:dyDescent="0.3">
      <c r="B11" s="7" t="s">
        <v>8</v>
      </c>
      <c r="C11" s="8"/>
    </row>
    <row r="12" spans="2:4" x14ac:dyDescent="0.3">
      <c r="B12" s="3" t="s">
        <v>10</v>
      </c>
      <c r="C12" s="9">
        <v>6345</v>
      </c>
    </row>
    <row r="13" spans="2:4" x14ac:dyDescent="0.3">
      <c r="B13" s="3" t="s">
        <v>13</v>
      </c>
      <c r="C13" s="9">
        <v>4.5</v>
      </c>
    </row>
    <row r="14" spans="2:4" x14ac:dyDescent="0.3">
      <c r="B14" s="3" t="s">
        <v>11</v>
      </c>
      <c r="C14" s="9">
        <v>30000</v>
      </c>
    </row>
    <row r="15" spans="2:4" x14ac:dyDescent="0.3">
      <c r="B15" s="3" t="s">
        <v>20</v>
      </c>
      <c r="C15" s="3">
        <f>IF(C14&gt;7000,-23.4-0.00222*C14,-31-0.000998*C14)</f>
        <v>-90</v>
      </c>
    </row>
    <row r="16" spans="2:4" x14ac:dyDescent="0.3">
      <c r="B16" s="3" t="s">
        <v>19</v>
      </c>
      <c r="C16" s="3">
        <f>0.699*EXP(-0.00009 * C14)</f>
        <v>4.6976653405085077E-2</v>
      </c>
    </row>
    <row r="17" spans="2:5" x14ac:dyDescent="0.3">
      <c r="B17" s="3" t="s">
        <v>12</v>
      </c>
      <c r="C17" s="3">
        <f>C16/(0.1921 * (C15 + 273.1))</f>
        <v>1.3355691088289192E-3</v>
      </c>
    </row>
    <row r="18" spans="2:5" x14ac:dyDescent="0.3">
      <c r="B18" s="3" t="s">
        <v>15</v>
      </c>
      <c r="C18" s="4">
        <f>C8 * POWER(C12, 3) * SQRT(C17 / C13)</f>
        <v>805328.17756972439</v>
      </c>
    </row>
    <row r="19" spans="2:5" x14ac:dyDescent="0.3">
      <c r="B19" s="5" t="s">
        <v>16</v>
      </c>
      <c r="C19" s="6">
        <f>C9 * POWER(C12, 8) * POWER(C17, 1.2) * SQRT(C13)</f>
        <v>633882.67966400075</v>
      </c>
    </row>
    <row r="21" spans="2:5" x14ac:dyDescent="0.3">
      <c r="B21" s="2" t="s">
        <v>9</v>
      </c>
      <c r="C21" s="2" t="s">
        <v>14</v>
      </c>
      <c r="D21" s="2" t="s">
        <v>17</v>
      </c>
      <c r="E21" s="2" t="s">
        <v>18</v>
      </c>
    </row>
    <row r="22" spans="2:5" x14ac:dyDescent="0.3">
      <c r="B22" s="3">
        <v>0.45</v>
      </c>
      <c r="C22" s="4">
        <f>C8 * POWER(C12, 3) * SQRT(C17 /B22)</f>
        <v>2546671.305032853</v>
      </c>
      <c r="D22" s="4">
        <f>C9 * POWER(C12, 8) * POWER(C17, 1.2) * SQRT(B22)</f>
        <v>200451.3037069139</v>
      </c>
      <c r="E22" s="4">
        <f>C22+D22</f>
        <v>2747122.6087397668</v>
      </c>
    </row>
    <row r="23" spans="2:5" x14ac:dyDescent="0.3">
      <c r="B23" s="3">
        <v>0.9</v>
      </c>
      <c r="C23" s="4">
        <f>C8 * POWER(C12, 3) * SQRT(C17 /B23)</f>
        <v>1800768.5492419251</v>
      </c>
      <c r="D23" s="4">
        <f>C9 * POWER(C12, 8) * POWER(C17, 1.2) * SQRT(B23)</f>
        <v>283480.9522976859</v>
      </c>
      <c r="E23" s="4">
        <f t="shared" ref="E23:E31" si="0">C23+D23</f>
        <v>2084249.501539611</v>
      </c>
    </row>
    <row r="24" spans="2:5" x14ac:dyDescent="0.3">
      <c r="B24" s="3">
        <v>1.35</v>
      </c>
      <c r="C24" s="4">
        <f>C8 * POWER(C12, 3) * SQRT(C17 /B24)</f>
        <v>1470321.3634982135</v>
      </c>
      <c r="D24" s="4">
        <f>C9 * POWER(C12, 8) * POWER(C17, 1.2) * SQRT(B24)</f>
        <v>347191.84246379451</v>
      </c>
      <c r="E24" s="4">
        <f t="shared" si="0"/>
        <v>1817513.2059620079</v>
      </c>
    </row>
    <row r="25" spans="2:5" x14ac:dyDescent="0.3">
      <c r="B25" s="3">
        <v>1.8</v>
      </c>
      <c r="C25" s="4">
        <f>C8 * POWER(C12, 3) * SQRT(C17 /B25)</f>
        <v>1273335.6525164265</v>
      </c>
      <c r="D25" s="4">
        <f>C9 * POWER(C12, 8) * POWER(C17, 1.2) * SQRT(B25)</f>
        <v>400902.60741382779</v>
      </c>
      <c r="E25" s="4">
        <f t="shared" si="0"/>
        <v>1674238.2599302544</v>
      </c>
    </row>
    <row r="26" spans="2:5" x14ac:dyDescent="0.3">
      <c r="B26" s="3">
        <v>2.25</v>
      </c>
      <c r="C26" s="4">
        <f>C8 * POWER(C12, 3) * SQRT(C17 /B26)</f>
        <v>1138906.0308803124</v>
      </c>
      <c r="D26" s="4">
        <f>C9 * POWER(C12, 8) * POWER(C17, 1.2) * SQRT(B26)</f>
        <v>448222.74126711505</v>
      </c>
      <c r="E26" s="4">
        <f t="shared" si="0"/>
        <v>1587128.7721474275</v>
      </c>
    </row>
    <row r="27" spans="2:5" x14ac:dyDescent="0.3">
      <c r="B27" s="3">
        <v>2.7</v>
      </c>
      <c r="C27" s="4">
        <f>C8 * POWER(C12, 3) * SQRT(C17 /B27)</f>
        <v>1039674.2066530373</v>
      </c>
      <c r="D27" s="4">
        <f>C9 * POWER(C12, 8) * POWER(C17, 1.2) * SQRT(B27)</f>
        <v>491003.41235760128</v>
      </c>
      <c r="E27" s="4">
        <f t="shared" si="0"/>
        <v>1530677.6190106387</v>
      </c>
    </row>
    <row r="28" spans="2:5" x14ac:dyDescent="0.3">
      <c r="B28" s="3">
        <v>3.15</v>
      </c>
      <c r="C28" s="4">
        <f>C8 * POWER(C12, 3) * SQRT(C17 /B28)</f>
        <v>962551.27773446334</v>
      </c>
      <c r="D28" s="4">
        <f>C9 * POWER(C12, 8) * POWER(C17, 1.2) * SQRT(B28)</f>
        <v>530344.29958717385</v>
      </c>
      <c r="E28" s="4">
        <f t="shared" si="0"/>
        <v>1492895.5773216372</v>
      </c>
    </row>
    <row r="29" spans="2:5" x14ac:dyDescent="0.3">
      <c r="B29" s="3">
        <v>3.6</v>
      </c>
      <c r="C29" s="4">
        <f>C8 * POWER(C12, 3) * SQRT(C17 /B29)</f>
        <v>900384.27462096256</v>
      </c>
      <c r="D29" s="4">
        <f>C9 * POWER(C12, 8) * POWER(C17, 1.2) * SQRT(B29)</f>
        <v>566961.9045953718</v>
      </c>
      <c r="E29" s="4">
        <f t="shared" si="0"/>
        <v>1467346.1792163344</v>
      </c>
    </row>
    <row r="30" spans="2:5" x14ac:dyDescent="0.3">
      <c r="B30" s="3">
        <v>4.05</v>
      </c>
      <c r="C30" s="4">
        <f>C8 * POWER(C12, 3) * SQRT(C17 /B30)</f>
        <v>848890.43501095101</v>
      </c>
      <c r="D30" s="4">
        <f>C9 * POWER(C12, 8) * POWER(C17, 1.2) * SQRT(B30)</f>
        <v>601353.91112074163</v>
      </c>
      <c r="E30" s="4">
        <f t="shared" si="0"/>
        <v>1450244.3461316926</v>
      </c>
    </row>
    <row r="31" spans="2:5" x14ac:dyDescent="0.3">
      <c r="B31" s="5">
        <v>4.5</v>
      </c>
      <c r="C31" s="6">
        <f>C8 * POWER(C12, 3) * SQRT(C17 /B31)</f>
        <v>805328.17756972439</v>
      </c>
      <c r="D31" s="6">
        <f>C9 * POWER(C12, 8) * POWER(C17, 1.2) * SQRT(B31)</f>
        <v>633882.67966400075</v>
      </c>
      <c r="E31" s="6">
        <f t="shared" si="0"/>
        <v>1439210.857233725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Earth</vt:lpstr>
      <vt:lpstr>Mars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2019-01-29T08:58:59Z</dcterms:created>
  <dcterms:modified xsi:type="dcterms:W3CDTF">2019-03-10T02:25:46Z</dcterms:modified>
</cp:coreProperties>
</file>