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ystal\Desktop\Data analysis dataset\excel training 1\"/>
    </mc:Choice>
  </mc:AlternateContent>
  <xr:revisionPtr revIDLastSave="0" documentId="13_ncr:1_{36D6C489-CB88-48AA-8513-797274B32C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rrent_Employee_Names__Salarie" sheetId="3" r:id="rId1"/>
    <sheet name="GRADING SHEET 1" sheetId="4" r:id="rId2"/>
    <sheet name="GRADING SHEET 2" sheetId="5" r:id="rId3"/>
    <sheet name="CAREER" sheetId="1" r:id="rId4"/>
    <sheet name="sales data" sheetId="7" r:id="rId5"/>
    <sheet name="pivot table" sheetId="10" r:id="rId6"/>
    <sheet name="pivot for car" sheetId="14" r:id="rId7"/>
    <sheet name="car inventory (2)" sheetId="13" r:id="rId8"/>
    <sheet name="problem solving" sheetId="15" r:id="rId9"/>
    <sheet name="shopping list" sheetId="16" r:id="rId10"/>
  </sheets>
  <definedNames>
    <definedName name="_xlnm._FilterDatabase" localSheetId="4" hidden="1">'sales data'!$A$1:$K$172</definedName>
    <definedName name="ExternalData_1" localSheetId="7" hidden="1">'car inventory (2)'!$A$1:$N$66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6" l="1"/>
  <c r="N3" i="16"/>
  <c r="N18" i="16" s="1"/>
  <c r="M4" i="16"/>
  <c r="N4" i="16"/>
  <c r="M5" i="16"/>
  <c r="N5" i="16"/>
  <c r="M6" i="16"/>
  <c r="N6" i="16"/>
  <c r="M7" i="16"/>
  <c r="N7" i="16"/>
  <c r="M8" i="16"/>
  <c r="N8" i="16"/>
  <c r="M9" i="16"/>
  <c r="N9" i="16"/>
  <c r="M10" i="16"/>
  <c r="N10" i="16"/>
  <c r="M11" i="16"/>
  <c r="N11" i="16"/>
  <c r="M12" i="16"/>
  <c r="N12" i="16"/>
  <c r="M13" i="16"/>
  <c r="N13" i="16"/>
  <c r="M14" i="16"/>
  <c r="N14" i="16"/>
  <c r="M15" i="16"/>
  <c r="N15" i="16"/>
  <c r="M16" i="16"/>
  <c r="N16" i="16"/>
  <c r="M17" i="16"/>
  <c r="N17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3" i="16"/>
  <c r="M18" i="16"/>
  <c r="H18" i="16"/>
  <c r="I18" i="16"/>
  <c r="G18" i="16"/>
  <c r="H3" i="16"/>
  <c r="I3" i="16"/>
  <c r="H4" i="16"/>
  <c r="I4" i="16"/>
  <c r="H5" i="16"/>
  <c r="I5" i="16"/>
  <c r="H6" i="16"/>
  <c r="I6" i="16"/>
  <c r="H7" i="16"/>
  <c r="I7" i="16"/>
  <c r="H8" i="16"/>
  <c r="I8" i="16"/>
  <c r="H9" i="16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3" i="16"/>
  <c r="E3" i="15"/>
  <c r="F3" i="15"/>
  <c r="G3" i="15" s="1"/>
  <c r="E4" i="15"/>
  <c r="F4" i="15"/>
  <c r="G4" i="15"/>
  <c r="E5" i="15"/>
  <c r="F5" i="15"/>
  <c r="G5" i="15" s="1"/>
  <c r="E2" i="15"/>
  <c r="F2" i="15" s="1"/>
  <c r="G2" i="15" s="1"/>
  <c r="N62" i="13"/>
  <c r="G28" i="13"/>
  <c r="G29" i="13"/>
  <c r="I29" i="13" s="1"/>
  <c r="G30" i="13"/>
  <c r="I30" i="13" s="1"/>
  <c r="G42" i="13"/>
  <c r="I42" i="13" s="1"/>
  <c r="G52" i="13"/>
  <c r="I52" i="13" s="1"/>
  <c r="G50" i="13"/>
  <c r="I50" i="13" s="1"/>
  <c r="G2" i="13"/>
  <c r="I2" i="13" s="1"/>
  <c r="G3" i="13"/>
  <c r="G21" i="13"/>
  <c r="I21" i="13" s="1"/>
  <c r="G34" i="13"/>
  <c r="I34" i="13" s="1"/>
  <c r="G45" i="13"/>
  <c r="I45" i="13" s="1"/>
  <c r="G41" i="13"/>
  <c r="I41" i="13" s="1"/>
  <c r="G51" i="13"/>
  <c r="I51" i="13" s="1"/>
  <c r="G17" i="13"/>
  <c r="I17" i="13" s="1"/>
  <c r="G13" i="13"/>
  <c r="I13" i="13" s="1"/>
  <c r="G39" i="13"/>
  <c r="G8" i="13"/>
  <c r="I8" i="13" s="1"/>
  <c r="G18" i="13"/>
  <c r="I18" i="13" s="1"/>
  <c r="G44" i="13"/>
  <c r="I44" i="13" s="1"/>
  <c r="M23" i="13"/>
  <c r="M24" i="13"/>
  <c r="M28" i="13"/>
  <c r="M29" i="13"/>
  <c r="M22" i="13"/>
  <c r="M19" i="13"/>
  <c r="M30" i="13"/>
  <c r="M37" i="13"/>
  <c r="M38" i="13"/>
  <c r="M48" i="13"/>
  <c r="M42" i="13"/>
  <c r="M52" i="13"/>
  <c r="M36" i="13"/>
  <c r="M47" i="13"/>
  <c r="M50" i="13"/>
  <c r="M32" i="13"/>
  <c r="M5" i="13"/>
  <c r="M7" i="13"/>
  <c r="M2" i="13"/>
  <c r="M3" i="13"/>
  <c r="M4" i="13"/>
  <c r="M14" i="13"/>
  <c r="M21" i="13"/>
  <c r="M16" i="13"/>
  <c r="M10" i="13"/>
  <c r="M49" i="13"/>
  <c r="M34" i="13"/>
  <c r="M45" i="13"/>
  <c r="M6" i="13"/>
  <c r="M12" i="13"/>
  <c r="M41" i="13"/>
  <c r="M31" i="13"/>
  <c r="M33" i="13"/>
  <c r="M40" i="13"/>
  <c r="M51" i="13"/>
  <c r="M17" i="13"/>
  <c r="M20" i="13"/>
  <c r="M25" i="13"/>
  <c r="M13" i="13"/>
  <c r="M53" i="13"/>
  <c r="M15" i="13"/>
  <c r="M26" i="13"/>
  <c r="M39" i="13"/>
  <c r="M8" i="13"/>
  <c r="M9" i="13"/>
  <c r="M11" i="13"/>
  <c r="M18" i="13"/>
  <c r="M35" i="13"/>
  <c r="M43" i="13"/>
  <c r="M46" i="13"/>
  <c r="M44" i="13"/>
  <c r="M27" i="13"/>
  <c r="I39" i="13"/>
  <c r="I3" i="13"/>
  <c r="I28" i="13"/>
  <c r="F23" i="13"/>
  <c r="G23" i="13" s="1"/>
  <c r="I23" i="13" s="1"/>
  <c r="F24" i="13"/>
  <c r="G24" i="13" s="1"/>
  <c r="I24" i="13" s="1"/>
  <c r="F28" i="13"/>
  <c r="F29" i="13"/>
  <c r="F22" i="13"/>
  <c r="N22" i="13" s="1"/>
  <c r="F19" i="13"/>
  <c r="G19" i="13" s="1"/>
  <c r="I19" i="13" s="1"/>
  <c r="F30" i="13"/>
  <c r="F37" i="13"/>
  <c r="G37" i="13" s="1"/>
  <c r="I37" i="13" s="1"/>
  <c r="F38" i="13"/>
  <c r="G38" i="13" s="1"/>
  <c r="I38" i="13" s="1"/>
  <c r="F48" i="13"/>
  <c r="G48" i="13" s="1"/>
  <c r="I48" i="13" s="1"/>
  <c r="F42" i="13"/>
  <c r="F52" i="13"/>
  <c r="F36" i="13"/>
  <c r="N36" i="13" s="1"/>
  <c r="F47" i="13"/>
  <c r="G47" i="13" s="1"/>
  <c r="I47" i="13" s="1"/>
  <c r="F50" i="13"/>
  <c r="F32" i="13"/>
  <c r="G32" i="13" s="1"/>
  <c r="I32" i="13" s="1"/>
  <c r="F5" i="13"/>
  <c r="G5" i="13" s="1"/>
  <c r="I5" i="13" s="1"/>
  <c r="F7" i="13"/>
  <c r="G7" i="13" s="1"/>
  <c r="I7" i="13" s="1"/>
  <c r="F2" i="13"/>
  <c r="F3" i="13"/>
  <c r="F4" i="13"/>
  <c r="N4" i="13" s="1"/>
  <c r="F14" i="13"/>
  <c r="G14" i="13" s="1"/>
  <c r="I14" i="13" s="1"/>
  <c r="F21" i="13"/>
  <c r="F16" i="13"/>
  <c r="G16" i="13" s="1"/>
  <c r="I16" i="13" s="1"/>
  <c r="F10" i="13"/>
  <c r="G10" i="13" s="1"/>
  <c r="I10" i="13" s="1"/>
  <c r="F49" i="13"/>
  <c r="G49" i="13" s="1"/>
  <c r="I49" i="13" s="1"/>
  <c r="F34" i="13"/>
  <c r="F45" i="13"/>
  <c r="F6" i="13"/>
  <c r="N6" i="13" s="1"/>
  <c r="F12" i="13"/>
  <c r="G12" i="13" s="1"/>
  <c r="I12" i="13" s="1"/>
  <c r="F41" i="13"/>
  <c r="F31" i="13"/>
  <c r="G31" i="13" s="1"/>
  <c r="I31" i="13" s="1"/>
  <c r="F33" i="13"/>
  <c r="G33" i="13" s="1"/>
  <c r="I33" i="13" s="1"/>
  <c r="F40" i="13"/>
  <c r="G40" i="13" s="1"/>
  <c r="I40" i="13" s="1"/>
  <c r="F51" i="13"/>
  <c r="F17" i="13"/>
  <c r="F20" i="13"/>
  <c r="N20" i="13" s="1"/>
  <c r="F25" i="13"/>
  <c r="G25" i="13" s="1"/>
  <c r="I25" i="13" s="1"/>
  <c r="F13" i="13"/>
  <c r="F53" i="13"/>
  <c r="G53" i="13" s="1"/>
  <c r="I53" i="13" s="1"/>
  <c r="F15" i="13"/>
  <c r="G15" i="13" s="1"/>
  <c r="I15" i="13" s="1"/>
  <c r="F26" i="13"/>
  <c r="G26" i="13" s="1"/>
  <c r="I26" i="13" s="1"/>
  <c r="F39" i="13"/>
  <c r="F8" i="13"/>
  <c r="F9" i="13"/>
  <c r="N9" i="13" s="1"/>
  <c r="F11" i="13"/>
  <c r="G11" i="13" s="1"/>
  <c r="I11" i="13" s="1"/>
  <c r="F18" i="13"/>
  <c r="F35" i="13"/>
  <c r="G35" i="13" s="1"/>
  <c r="I35" i="13" s="1"/>
  <c r="F43" i="13"/>
  <c r="G43" i="13" s="1"/>
  <c r="I43" i="13" s="1"/>
  <c r="F46" i="13"/>
  <c r="G46" i="13" s="1"/>
  <c r="I46" i="13" s="1"/>
  <c r="F44" i="13"/>
  <c r="F54" i="13"/>
  <c r="F55" i="13"/>
  <c r="N55" i="13" s="1"/>
  <c r="F56" i="13"/>
  <c r="N56" i="13" s="1"/>
  <c r="F57" i="13"/>
  <c r="F58" i="13"/>
  <c r="F59" i="13"/>
  <c r="N59" i="13" s="1"/>
  <c r="F60" i="13"/>
  <c r="N60" i="13" s="1"/>
  <c r="F61" i="13"/>
  <c r="N61" i="13" s="1"/>
  <c r="F62" i="13"/>
  <c r="F63" i="13"/>
  <c r="N63" i="13" s="1"/>
  <c r="F64" i="13"/>
  <c r="F65" i="13"/>
  <c r="F66" i="13"/>
  <c r="F27" i="13"/>
  <c r="G27" i="13" s="1"/>
  <c r="I27" i="13" s="1"/>
  <c r="E29" i="13"/>
  <c r="E22" i="13"/>
  <c r="E37" i="13"/>
  <c r="E52" i="13"/>
  <c r="E36" i="13"/>
  <c r="E32" i="13"/>
  <c r="E3" i="13"/>
  <c r="E4" i="13"/>
  <c r="E16" i="13"/>
  <c r="E45" i="13"/>
  <c r="E6" i="13"/>
  <c r="E31" i="13"/>
  <c r="E17" i="13"/>
  <c r="E20" i="13"/>
  <c r="E53" i="13"/>
  <c r="E8" i="13"/>
  <c r="E9" i="13"/>
  <c r="E35" i="13"/>
  <c r="D27" i="13"/>
  <c r="E27" i="13" s="1"/>
  <c r="D23" i="13"/>
  <c r="E23" i="13" s="1"/>
  <c r="D24" i="13"/>
  <c r="E24" i="13" s="1"/>
  <c r="D28" i="13"/>
  <c r="E28" i="13" s="1"/>
  <c r="D29" i="13"/>
  <c r="D22" i="13"/>
  <c r="D19" i="13"/>
  <c r="E19" i="13" s="1"/>
  <c r="D30" i="13"/>
  <c r="E30" i="13" s="1"/>
  <c r="D37" i="13"/>
  <c r="N37" i="13" s="1"/>
  <c r="D38" i="13"/>
  <c r="E38" i="13" s="1"/>
  <c r="D48" i="13"/>
  <c r="E48" i="13" s="1"/>
  <c r="D42" i="13"/>
  <c r="E42" i="13" s="1"/>
  <c r="D52" i="13"/>
  <c r="D36" i="13"/>
  <c r="D47" i="13"/>
  <c r="E47" i="13" s="1"/>
  <c r="D50" i="13"/>
  <c r="E50" i="13" s="1"/>
  <c r="D32" i="13"/>
  <c r="D5" i="13"/>
  <c r="E5" i="13" s="1"/>
  <c r="D7" i="13"/>
  <c r="E7" i="13" s="1"/>
  <c r="D2" i="13"/>
  <c r="E2" i="13" s="1"/>
  <c r="D3" i="13"/>
  <c r="D4" i="13"/>
  <c r="D14" i="13"/>
  <c r="E14" i="13" s="1"/>
  <c r="D21" i="13"/>
  <c r="E21" i="13" s="1"/>
  <c r="D16" i="13"/>
  <c r="N16" i="13" s="1"/>
  <c r="D10" i="13"/>
  <c r="E10" i="13" s="1"/>
  <c r="D49" i="13"/>
  <c r="E49" i="13" s="1"/>
  <c r="D34" i="13"/>
  <c r="E34" i="13" s="1"/>
  <c r="D45" i="13"/>
  <c r="D6" i="13"/>
  <c r="D12" i="13"/>
  <c r="E12" i="13" s="1"/>
  <c r="D41" i="13"/>
  <c r="E41" i="13" s="1"/>
  <c r="D31" i="13"/>
  <c r="N31" i="13" s="1"/>
  <c r="D33" i="13"/>
  <c r="E33" i="13" s="1"/>
  <c r="D40" i="13"/>
  <c r="E40" i="13" s="1"/>
  <c r="D51" i="13"/>
  <c r="E51" i="13" s="1"/>
  <c r="D17" i="13"/>
  <c r="D20" i="13"/>
  <c r="D25" i="13"/>
  <c r="E25" i="13" s="1"/>
  <c r="D13" i="13"/>
  <c r="E13" i="13" s="1"/>
  <c r="D53" i="13"/>
  <c r="N53" i="13" s="1"/>
  <c r="D15" i="13"/>
  <c r="E15" i="13" s="1"/>
  <c r="D26" i="13"/>
  <c r="E26" i="13" s="1"/>
  <c r="D39" i="13"/>
  <c r="E39" i="13" s="1"/>
  <c r="D8" i="13"/>
  <c r="D9" i="13"/>
  <c r="D11" i="13"/>
  <c r="E11" i="13" s="1"/>
  <c r="D18" i="13"/>
  <c r="E18" i="13" s="1"/>
  <c r="D35" i="13"/>
  <c r="N35" i="13" s="1"/>
  <c r="D43" i="13"/>
  <c r="E43" i="13" s="1"/>
  <c r="D46" i="13"/>
  <c r="E46" i="13" s="1"/>
  <c r="D44" i="13"/>
  <c r="E44" i="13" s="1"/>
  <c r="D54" i="13"/>
  <c r="D55" i="13"/>
  <c r="D56" i="13"/>
  <c r="D57" i="13"/>
  <c r="N57" i="13" s="1"/>
  <c r="D58" i="13"/>
  <c r="N58" i="13" s="1"/>
  <c r="D59" i="13"/>
  <c r="D60" i="13"/>
  <c r="D61" i="13"/>
  <c r="D62" i="13"/>
  <c r="D63" i="13"/>
  <c r="D64" i="13"/>
  <c r="D65" i="13"/>
  <c r="D66" i="13"/>
  <c r="N66" i="13" s="1"/>
  <c r="C24" i="13"/>
  <c r="C28" i="13"/>
  <c r="C7" i="13"/>
  <c r="C4" i="13"/>
  <c r="C49" i="13"/>
  <c r="C6" i="13"/>
  <c r="C40" i="13"/>
  <c r="C20" i="13"/>
  <c r="C25" i="13"/>
  <c r="C11" i="13"/>
  <c r="C18" i="13"/>
  <c r="B23" i="13"/>
  <c r="N23" i="13" s="1"/>
  <c r="B24" i="13"/>
  <c r="N24" i="13" s="1"/>
  <c r="B28" i="13"/>
  <c r="N28" i="13" s="1"/>
  <c r="B29" i="13"/>
  <c r="C29" i="13" s="1"/>
  <c r="B22" i="13"/>
  <c r="C22" i="13" s="1"/>
  <c r="B19" i="13"/>
  <c r="C19" i="13" s="1"/>
  <c r="B30" i="13"/>
  <c r="C30" i="13" s="1"/>
  <c r="B37" i="13"/>
  <c r="C37" i="13" s="1"/>
  <c r="B38" i="13"/>
  <c r="N38" i="13" s="1"/>
  <c r="B48" i="13"/>
  <c r="N48" i="13" s="1"/>
  <c r="B42" i="13"/>
  <c r="N42" i="13" s="1"/>
  <c r="B52" i="13"/>
  <c r="N52" i="13" s="1"/>
  <c r="B36" i="13"/>
  <c r="C36" i="13" s="1"/>
  <c r="B47" i="13"/>
  <c r="C47" i="13" s="1"/>
  <c r="B50" i="13"/>
  <c r="C50" i="13" s="1"/>
  <c r="B32" i="13"/>
  <c r="C32" i="13" s="1"/>
  <c r="B5" i="13"/>
  <c r="N5" i="13" s="1"/>
  <c r="B7" i="13"/>
  <c r="N7" i="13" s="1"/>
  <c r="B2" i="13"/>
  <c r="N2" i="13" s="1"/>
  <c r="B3" i="13"/>
  <c r="N3" i="13" s="1"/>
  <c r="B4" i="13"/>
  <c r="B14" i="13"/>
  <c r="C14" i="13" s="1"/>
  <c r="B21" i="13"/>
  <c r="C21" i="13" s="1"/>
  <c r="B16" i="13"/>
  <c r="C16" i="13" s="1"/>
  <c r="B10" i="13"/>
  <c r="N10" i="13" s="1"/>
  <c r="B49" i="13"/>
  <c r="N49" i="13" s="1"/>
  <c r="B34" i="13"/>
  <c r="N34" i="13" s="1"/>
  <c r="B45" i="13"/>
  <c r="N45" i="13" s="1"/>
  <c r="B6" i="13"/>
  <c r="B12" i="13"/>
  <c r="C12" i="13" s="1"/>
  <c r="B41" i="13"/>
  <c r="C41" i="13" s="1"/>
  <c r="B31" i="13"/>
  <c r="C31" i="13" s="1"/>
  <c r="B33" i="13"/>
  <c r="N33" i="13" s="1"/>
  <c r="B40" i="13"/>
  <c r="N40" i="13" s="1"/>
  <c r="B51" i="13"/>
  <c r="N51" i="13" s="1"/>
  <c r="B17" i="13"/>
  <c r="C17" i="13" s="1"/>
  <c r="B20" i="13"/>
  <c r="B25" i="13"/>
  <c r="N25" i="13" s="1"/>
  <c r="B13" i="13"/>
  <c r="C13" i="13" s="1"/>
  <c r="B53" i="13"/>
  <c r="C53" i="13" s="1"/>
  <c r="B15" i="13"/>
  <c r="N15" i="13" s="1"/>
  <c r="B26" i="13"/>
  <c r="N26" i="13" s="1"/>
  <c r="B39" i="13"/>
  <c r="C39" i="13" s="1"/>
  <c r="B8" i="13"/>
  <c r="C8" i="13" s="1"/>
  <c r="B9" i="13"/>
  <c r="C9" i="13" s="1"/>
  <c r="B11" i="13"/>
  <c r="N11" i="13" s="1"/>
  <c r="B18" i="13"/>
  <c r="N18" i="13" s="1"/>
  <c r="B35" i="13"/>
  <c r="C35" i="13" s="1"/>
  <c r="B43" i="13"/>
  <c r="C43" i="13" s="1"/>
  <c r="B46" i="13"/>
  <c r="N46" i="13" s="1"/>
  <c r="B44" i="13"/>
  <c r="N44" i="13" s="1"/>
  <c r="B54" i="13"/>
  <c r="N54" i="13" s="1"/>
  <c r="B55" i="13"/>
  <c r="B62" i="13"/>
  <c r="B63" i="13"/>
  <c r="B64" i="13"/>
  <c r="N64" i="13" s="1"/>
  <c r="B65" i="13"/>
  <c r="N65" i="13" s="1"/>
  <c r="B66" i="13"/>
  <c r="B27" i="13"/>
  <c r="N27" i="13" s="1"/>
  <c r="F176" i="7"/>
  <c r="F175" i="7"/>
  <c r="F174" i="7"/>
  <c r="G3" i="7"/>
  <c r="H3" i="7" s="1"/>
  <c r="G4" i="7"/>
  <c r="H4" i="7" s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G37" i="7"/>
  <c r="H37" i="7" s="1"/>
  <c r="G38" i="7"/>
  <c r="H38" i="7" s="1"/>
  <c r="G39" i="7"/>
  <c r="H39" i="7" s="1"/>
  <c r="G40" i="7"/>
  <c r="H40" i="7" s="1"/>
  <c r="G41" i="7"/>
  <c r="H41" i="7" s="1"/>
  <c r="G42" i="7"/>
  <c r="H42" i="7" s="1"/>
  <c r="G43" i="7"/>
  <c r="H43" i="7" s="1"/>
  <c r="G44" i="7"/>
  <c r="H44" i="7" s="1"/>
  <c r="G45" i="7"/>
  <c r="H45" i="7" s="1"/>
  <c r="G46" i="7"/>
  <c r="H46" i="7" s="1"/>
  <c r="G47" i="7"/>
  <c r="H47" i="7" s="1"/>
  <c r="G48" i="7"/>
  <c r="H48" i="7" s="1"/>
  <c r="G49" i="7"/>
  <c r="H49" i="7" s="1"/>
  <c r="G50" i="7"/>
  <c r="H50" i="7" s="1"/>
  <c r="G51" i="7"/>
  <c r="H51" i="7" s="1"/>
  <c r="G52" i="7"/>
  <c r="H52" i="7" s="1"/>
  <c r="G53" i="7"/>
  <c r="H53" i="7" s="1"/>
  <c r="G54" i="7"/>
  <c r="H54" i="7" s="1"/>
  <c r="G55" i="7"/>
  <c r="H55" i="7" s="1"/>
  <c r="G56" i="7"/>
  <c r="H56" i="7" s="1"/>
  <c r="G57" i="7"/>
  <c r="H57" i="7" s="1"/>
  <c r="G58" i="7"/>
  <c r="H58" i="7" s="1"/>
  <c r="G59" i="7"/>
  <c r="H59" i="7" s="1"/>
  <c r="G60" i="7"/>
  <c r="H60" i="7" s="1"/>
  <c r="G61" i="7"/>
  <c r="H61" i="7" s="1"/>
  <c r="G62" i="7"/>
  <c r="H62" i="7" s="1"/>
  <c r="G63" i="7"/>
  <c r="H63" i="7" s="1"/>
  <c r="G64" i="7"/>
  <c r="H64" i="7" s="1"/>
  <c r="G65" i="7"/>
  <c r="H65" i="7" s="1"/>
  <c r="G66" i="7"/>
  <c r="H66" i="7" s="1"/>
  <c r="G67" i="7"/>
  <c r="H67" i="7" s="1"/>
  <c r="G68" i="7"/>
  <c r="H68" i="7"/>
  <c r="G69" i="7"/>
  <c r="H69" i="7" s="1"/>
  <c r="G70" i="7"/>
  <c r="H70" i="7" s="1"/>
  <c r="G71" i="7"/>
  <c r="H71" i="7" s="1"/>
  <c r="G72" i="7"/>
  <c r="H72" i="7" s="1"/>
  <c r="G73" i="7"/>
  <c r="H73" i="7" s="1"/>
  <c r="G74" i="7"/>
  <c r="H74" i="7" s="1"/>
  <c r="G75" i="7"/>
  <c r="H75" i="7" s="1"/>
  <c r="G76" i="7"/>
  <c r="H76" i="7" s="1"/>
  <c r="G77" i="7"/>
  <c r="H77" i="7" s="1"/>
  <c r="G78" i="7"/>
  <c r="H78" i="7" s="1"/>
  <c r="G79" i="7"/>
  <c r="H79" i="7" s="1"/>
  <c r="G80" i="7"/>
  <c r="H80" i="7" s="1"/>
  <c r="G81" i="7"/>
  <c r="H81" i="7" s="1"/>
  <c r="G82" i="7"/>
  <c r="H82" i="7" s="1"/>
  <c r="G83" i="7"/>
  <c r="H83" i="7" s="1"/>
  <c r="G84" i="7"/>
  <c r="H84" i="7" s="1"/>
  <c r="G85" i="7"/>
  <c r="H85" i="7" s="1"/>
  <c r="G86" i="7"/>
  <c r="H86" i="7" s="1"/>
  <c r="G87" i="7"/>
  <c r="H87" i="7" s="1"/>
  <c r="G88" i="7"/>
  <c r="H88" i="7" s="1"/>
  <c r="G89" i="7"/>
  <c r="H89" i="7" s="1"/>
  <c r="G90" i="7"/>
  <c r="H90" i="7" s="1"/>
  <c r="G91" i="7"/>
  <c r="H91" i="7" s="1"/>
  <c r="G92" i="7"/>
  <c r="H92" i="7" s="1"/>
  <c r="G93" i="7"/>
  <c r="H93" i="7" s="1"/>
  <c r="G94" i="7"/>
  <c r="H94" i="7" s="1"/>
  <c r="G95" i="7"/>
  <c r="H95" i="7" s="1"/>
  <c r="G96" i="7"/>
  <c r="H96" i="7" s="1"/>
  <c r="G97" i="7"/>
  <c r="H97" i="7" s="1"/>
  <c r="G98" i="7"/>
  <c r="H98" i="7" s="1"/>
  <c r="G99" i="7"/>
  <c r="H99" i="7" s="1"/>
  <c r="G100" i="7"/>
  <c r="H100" i="7" s="1"/>
  <c r="G101" i="7"/>
  <c r="H101" i="7" s="1"/>
  <c r="G102" i="7"/>
  <c r="H102" i="7" s="1"/>
  <c r="G103" i="7"/>
  <c r="H103" i="7" s="1"/>
  <c r="G104" i="7"/>
  <c r="H104" i="7" s="1"/>
  <c r="G105" i="7"/>
  <c r="H105" i="7" s="1"/>
  <c r="G106" i="7"/>
  <c r="H106" i="7" s="1"/>
  <c r="G107" i="7"/>
  <c r="H107" i="7" s="1"/>
  <c r="G108" i="7"/>
  <c r="H108" i="7" s="1"/>
  <c r="G109" i="7"/>
  <c r="H109" i="7" s="1"/>
  <c r="G110" i="7"/>
  <c r="H110" i="7" s="1"/>
  <c r="G111" i="7"/>
  <c r="H111" i="7" s="1"/>
  <c r="G112" i="7"/>
  <c r="H112" i="7" s="1"/>
  <c r="G113" i="7"/>
  <c r="H113" i="7" s="1"/>
  <c r="G114" i="7"/>
  <c r="H114" i="7" s="1"/>
  <c r="G115" i="7"/>
  <c r="H115" i="7" s="1"/>
  <c r="G116" i="7"/>
  <c r="H116" i="7" s="1"/>
  <c r="G117" i="7"/>
  <c r="H117" i="7" s="1"/>
  <c r="G118" i="7"/>
  <c r="H118" i="7" s="1"/>
  <c r="G119" i="7"/>
  <c r="H119" i="7" s="1"/>
  <c r="G120" i="7"/>
  <c r="H120" i="7" s="1"/>
  <c r="G121" i="7"/>
  <c r="H121" i="7" s="1"/>
  <c r="G122" i="7"/>
  <c r="H122" i="7" s="1"/>
  <c r="G123" i="7"/>
  <c r="H123" i="7" s="1"/>
  <c r="G124" i="7"/>
  <c r="H124" i="7" s="1"/>
  <c r="G125" i="7"/>
  <c r="H125" i="7" s="1"/>
  <c r="G126" i="7"/>
  <c r="H126" i="7" s="1"/>
  <c r="G127" i="7"/>
  <c r="H127" i="7" s="1"/>
  <c r="G128" i="7"/>
  <c r="H128" i="7" s="1"/>
  <c r="G129" i="7"/>
  <c r="H129" i="7" s="1"/>
  <c r="G130" i="7"/>
  <c r="H130" i="7" s="1"/>
  <c r="G131" i="7"/>
  <c r="H131" i="7" s="1"/>
  <c r="G132" i="7"/>
  <c r="H132" i="7" s="1"/>
  <c r="G133" i="7"/>
  <c r="H133" i="7" s="1"/>
  <c r="G134" i="7"/>
  <c r="H134" i="7" s="1"/>
  <c r="G135" i="7"/>
  <c r="H135" i="7" s="1"/>
  <c r="G136" i="7"/>
  <c r="H136" i="7" s="1"/>
  <c r="G137" i="7"/>
  <c r="H137" i="7" s="1"/>
  <c r="G138" i="7"/>
  <c r="H138" i="7" s="1"/>
  <c r="G139" i="7"/>
  <c r="H139" i="7" s="1"/>
  <c r="G140" i="7"/>
  <c r="H140" i="7" s="1"/>
  <c r="G141" i="7"/>
  <c r="H141" i="7" s="1"/>
  <c r="G142" i="7"/>
  <c r="H142" i="7" s="1"/>
  <c r="G143" i="7"/>
  <c r="H143" i="7" s="1"/>
  <c r="G144" i="7"/>
  <c r="H144" i="7" s="1"/>
  <c r="G145" i="7"/>
  <c r="H145" i="7" s="1"/>
  <c r="G146" i="7"/>
  <c r="H146" i="7" s="1"/>
  <c r="G147" i="7"/>
  <c r="H147" i="7" s="1"/>
  <c r="G148" i="7"/>
  <c r="H148" i="7" s="1"/>
  <c r="G149" i="7"/>
  <c r="H149" i="7" s="1"/>
  <c r="G150" i="7"/>
  <c r="H150" i="7" s="1"/>
  <c r="G151" i="7"/>
  <c r="H151" i="7" s="1"/>
  <c r="G152" i="7"/>
  <c r="H152" i="7" s="1"/>
  <c r="G153" i="7"/>
  <c r="H153" i="7" s="1"/>
  <c r="G154" i="7"/>
  <c r="H154" i="7" s="1"/>
  <c r="G155" i="7"/>
  <c r="H155" i="7" s="1"/>
  <c r="G156" i="7"/>
  <c r="H156" i="7" s="1"/>
  <c r="G157" i="7"/>
  <c r="H157" i="7" s="1"/>
  <c r="G158" i="7"/>
  <c r="H158" i="7" s="1"/>
  <c r="G159" i="7"/>
  <c r="H159" i="7" s="1"/>
  <c r="G160" i="7"/>
  <c r="H160" i="7" s="1"/>
  <c r="G161" i="7"/>
  <c r="H161" i="7" s="1"/>
  <c r="G162" i="7"/>
  <c r="H162" i="7" s="1"/>
  <c r="G163" i="7"/>
  <c r="H163" i="7" s="1"/>
  <c r="G164" i="7"/>
  <c r="H164" i="7" s="1"/>
  <c r="G165" i="7"/>
  <c r="H165" i="7" s="1"/>
  <c r="G166" i="7"/>
  <c r="H166" i="7" s="1"/>
  <c r="G167" i="7"/>
  <c r="H167" i="7" s="1"/>
  <c r="G168" i="7"/>
  <c r="H168" i="7" s="1"/>
  <c r="G169" i="7"/>
  <c r="H169" i="7" s="1"/>
  <c r="G170" i="7"/>
  <c r="H170" i="7" s="1"/>
  <c r="G171" i="7"/>
  <c r="H171" i="7" s="1"/>
  <c r="G172" i="7"/>
  <c r="H172" i="7" s="1"/>
  <c r="G2" i="7"/>
  <c r="D25" i="5"/>
  <c r="D24" i="5"/>
  <c r="D23" i="5"/>
  <c r="D22" i="5"/>
  <c r="D21" i="5"/>
  <c r="D20" i="5"/>
  <c r="D19" i="5"/>
  <c r="D18" i="5"/>
  <c r="D17" i="5"/>
  <c r="N14" i="5"/>
  <c r="L14" i="5"/>
  <c r="K14" i="5"/>
  <c r="J14" i="5"/>
  <c r="I14" i="5"/>
  <c r="L13" i="5"/>
  <c r="K13" i="5"/>
  <c r="J13" i="5"/>
  <c r="I13" i="5"/>
  <c r="L12" i="5"/>
  <c r="K12" i="5"/>
  <c r="J12" i="5"/>
  <c r="I12" i="5"/>
  <c r="L11" i="5"/>
  <c r="K11" i="5"/>
  <c r="J11" i="5"/>
  <c r="I11" i="5"/>
  <c r="L10" i="5"/>
  <c r="K10" i="5"/>
  <c r="J10" i="5"/>
  <c r="I10" i="5"/>
  <c r="L9" i="5"/>
  <c r="K9" i="5"/>
  <c r="J9" i="5"/>
  <c r="N9" i="5" s="1"/>
  <c r="I9" i="5"/>
  <c r="L8" i="5"/>
  <c r="K8" i="5"/>
  <c r="J8" i="5"/>
  <c r="I8" i="5"/>
  <c r="L7" i="5"/>
  <c r="K7" i="5"/>
  <c r="J7" i="5"/>
  <c r="N7" i="5" s="1"/>
  <c r="I7" i="5"/>
  <c r="N6" i="5"/>
  <c r="L6" i="5"/>
  <c r="K6" i="5"/>
  <c r="J6" i="5"/>
  <c r="I6" i="5"/>
  <c r="L5" i="5"/>
  <c r="K5" i="5"/>
  <c r="J5" i="5"/>
  <c r="I5" i="5"/>
  <c r="L4" i="5"/>
  <c r="K4" i="5"/>
  <c r="J4" i="5"/>
  <c r="I4" i="5"/>
  <c r="G26" i="4"/>
  <c r="F26" i="4"/>
  <c r="E26" i="4"/>
  <c r="D26" i="4"/>
  <c r="G25" i="4"/>
  <c r="G27" i="4" s="1"/>
  <c r="F25" i="4"/>
  <c r="F27" i="4" s="1"/>
  <c r="E25" i="4"/>
  <c r="E27" i="4" s="1"/>
  <c r="D25" i="4"/>
  <c r="D27" i="4" s="1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N18" i="4" s="1"/>
  <c r="L17" i="4"/>
  <c r="K17" i="4"/>
  <c r="J17" i="4"/>
  <c r="I17" i="4"/>
  <c r="L16" i="4"/>
  <c r="K16" i="4"/>
  <c r="J16" i="4"/>
  <c r="I16" i="4"/>
  <c r="N16" i="4" s="1"/>
  <c r="L15" i="4"/>
  <c r="K15" i="4"/>
  <c r="J15" i="4"/>
  <c r="I15" i="4"/>
  <c r="L14" i="4"/>
  <c r="K14" i="4"/>
  <c r="J14" i="4"/>
  <c r="I14" i="4"/>
  <c r="N14" i="4" s="1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N10" i="4" s="1"/>
  <c r="L9" i="4"/>
  <c r="K9" i="4"/>
  <c r="J9" i="4"/>
  <c r="I9" i="4"/>
  <c r="N9" i="4" s="1"/>
  <c r="L8" i="4"/>
  <c r="K8" i="4"/>
  <c r="J8" i="4"/>
  <c r="I8" i="4"/>
  <c r="N8" i="4" s="1"/>
  <c r="L7" i="4"/>
  <c r="K7" i="4"/>
  <c r="J7" i="4"/>
  <c r="I7" i="4"/>
  <c r="N7" i="4" s="1"/>
  <c r="L6" i="4"/>
  <c r="K6" i="4"/>
  <c r="J6" i="4"/>
  <c r="I6" i="4"/>
  <c r="L5" i="4"/>
  <c r="K5" i="4"/>
  <c r="J5" i="4"/>
  <c r="I5" i="4"/>
  <c r="N5" i="4" s="1"/>
  <c r="L4" i="4"/>
  <c r="K4" i="4"/>
  <c r="J4" i="4"/>
  <c r="J25" i="4" s="1"/>
  <c r="I4" i="4"/>
  <c r="I25" i="4" s="1"/>
  <c r="L18" i="16" l="1"/>
  <c r="N13" i="13"/>
  <c r="N41" i="13"/>
  <c r="N21" i="13"/>
  <c r="N50" i="13"/>
  <c r="N30" i="13"/>
  <c r="N32" i="13"/>
  <c r="C45" i="13"/>
  <c r="C3" i="13"/>
  <c r="C42" i="13"/>
  <c r="C51" i="13"/>
  <c r="C34" i="13"/>
  <c r="C2" i="13"/>
  <c r="C48" i="13"/>
  <c r="C23" i="13"/>
  <c r="G9" i="13"/>
  <c r="I9" i="13" s="1"/>
  <c r="G20" i="13"/>
  <c r="I20" i="13" s="1"/>
  <c r="G6" i="13"/>
  <c r="I6" i="13" s="1"/>
  <c r="G4" i="13"/>
  <c r="I4" i="13" s="1"/>
  <c r="G36" i="13"/>
  <c r="I36" i="13" s="1"/>
  <c r="G22" i="13"/>
  <c r="I22" i="13" s="1"/>
  <c r="N12" i="13"/>
  <c r="N14" i="13"/>
  <c r="N47" i="13"/>
  <c r="N19" i="13"/>
  <c r="C52" i="13"/>
  <c r="N8" i="13"/>
  <c r="N17" i="13"/>
  <c r="N29" i="13"/>
  <c r="C27" i="13"/>
  <c r="C10" i="13"/>
  <c r="C44" i="13"/>
  <c r="C26" i="13"/>
  <c r="N39" i="13"/>
  <c r="C38" i="13"/>
  <c r="C5" i="13"/>
  <c r="C46" i="13"/>
  <c r="C15" i="13"/>
  <c r="C33" i="13"/>
  <c r="N43" i="13"/>
  <c r="N22" i="4"/>
  <c r="N4" i="5"/>
  <c r="N10" i="5"/>
  <c r="N12" i="5"/>
  <c r="L25" i="4"/>
  <c r="N8" i="5"/>
  <c r="N5" i="5"/>
  <c r="K25" i="4"/>
  <c r="K27" i="4" s="1"/>
  <c r="N12" i="4"/>
  <c r="N20" i="4"/>
  <c r="J26" i="4"/>
  <c r="N13" i="4"/>
  <c r="N15" i="4"/>
  <c r="N17" i="4"/>
  <c r="N11" i="4"/>
  <c r="N21" i="4"/>
  <c r="N23" i="4"/>
  <c r="L26" i="4"/>
  <c r="N19" i="4"/>
  <c r="N11" i="5"/>
  <c r="N13" i="5"/>
  <c r="G174" i="7"/>
  <c r="H2" i="7"/>
  <c r="H174" i="7" s="1"/>
  <c r="L27" i="4"/>
  <c r="J27" i="4"/>
  <c r="I27" i="4"/>
  <c r="N4" i="4"/>
  <c r="K26" i="4"/>
  <c r="N6" i="4"/>
  <c r="I26" i="4"/>
  <c r="F36" i="3"/>
  <c r="E36" i="3"/>
  <c r="F35" i="3"/>
  <c r="E35" i="3"/>
  <c r="F34" i="3"/>
  <c r="E34" i="3"/>
  <c r="H32" i="3"/>
  <c r="G32" i="3"/>
  <c r="I32" i="3" s="1"/>
  <c r="I31" i="3"/>
  <c r="H31" i="3"/>
  <c r="G31" i="3"/>
  <c r="H30" i="3"/>
  <c r="G30" i="3"/>
  <c r="I30" i="3" s="1"/>
  <c r="H29" i="3"/>
  <c r="G29" i="3"/>
  <c r="I29" i="3" s="1"/>
  <c r="H28" i="3"/>
  <c r="J28" i="3" s="1"/>
  <c r="G28" i="3"/>
  <c r="I28" i="3" s="1"/>
  <c r="H27" i="3"/>
  <c r="G27" i="3"/>
  <c r="I27" i="3" s="1"/>
  <c r="H26" i="3"/>
  <c r="G26" i="3"/>
  <c r="I26" i="3" s="1"/>
  <c r="I25" i="3"/>
  <c r="H25" i="3"/>
  <c r="J25" i="3" s="1"/>
  <c r="G25" i="3"/>
  <c r="H24" i="3"/>
  <c r="G24" i="3"/>
  <c r="I24" i="3" s="1"/>
  <c r="H23" i="3"/>
  <c r="G23" i="3"/>
  <c r="I23" i="3" s="1"/>
  <c r="H22" i="3"/>
  <c r="G22" i="3"/>
  <c r="I22" i="3" s="1"/>
  <c r="H21" i="3"/>
  <c r="G21" i="3"/>
  <c r="I21" i="3" s="1"/>
  <c r="H20" i="3"/>
  <c r="G20" i="3"/>
  <c r="I20" i="3" s="1"/>
  <c r="H19" i="3"/>
  <c r="G19" i="3"/>
  <c r="I19" i="3" s="1"/>
  <c r="H18" i="3"/>
  <c r="G18" i="3"/>
  <c r="I18" i="3" s="1"/>
  <c r="H17" i="3"/>
  <c r="G17" i="3"/>
  <c r="I17" i="3" s="1"/>
  <c r="H16" i="3"/>
  <c r="G16" i="3"/>
  <c r="I16" i="3" s="1"/>
  <c r="I15" i="3"/>
  <c r="H15" i="3"/>
  <c r="G15" i="3"/>
  <c r="H14" i="3"/>
  <c r="G14" i="3"/>
  <c r="I14" i="3" s="1"/>
  <c r="H13" i="3"/>
  <c r="G13" i="3"/>
  <c r="I13" i="3" s="1"/>
  <c r="H12" i="3"/>
  <c r="G12" i="3"/>
  <c r="I12" i="3" s="1"/>
  <c r="H11" i="3"/>
  <c r="G11" i="3"/>
  <c r="I11" i="3" s="1"/>
  <c r="H10" i="3"/>
  <c r="G10" i="3"/>
  <c r="I10" i="3" s="1"/>
  <c r="H9" i="3"/>
  <c r="G9" i="3"/>
  <c r="I9" i="3" s="1"/>
  <c r="H8" i="3"/>
  <c r="G8" i="3"/>
  <c r="I8" i="3" s="1"/>
  <c r="H7" i="3"/>
  <c r="G7" i="3"/>
  <c r="I7" i="3" s="1"/>
  <c r="H6" i="3"/>
  <c r="G6" i="3"/>
  <c r="I6" i="3" s="1"/>
  <c r="I5" i="3"/>
  <c r="H5" i="3"/>
  <c r="G5" i="3"/>
  <c r="H4" i="3"/>
  <c r="G4" i="3"/>
  <c r="I4" i="3" s="1"/>
  <c r="H3" i="3"/>
  <c r="G3" i="3"/>
  <c r="I3" i="3" s="1"/>
  <c r="H2" i="3"/>
  <c r="H37" i="3" s="1"/>
  <c r="G2" i="3"/>
  <c r="I2" i="3" s="1"/>
  <c r="J12" i="3" l="1"/>
  <c r="H34" i="3"/>
  <c r="J29" i="3"/>
  <c r="J23" i="3"/>
  <c r="J13" i="3"/>
  <c r="J17" i="3"/>
  <c r="J7" i="3"/>
  <c r="J11" i="3"/>
  <c r="J27" i="3"/>
  <c r="J9" i="3"/>
  <c r="J19" i="3"/>
  <c r="J5" i="3"/>
  <c r="J8" i="3"/>
  <c r="J21" i="3"/>
  <c r="J24" i="3"/>
  <c r="J15" i="3"/>
  <c r="J31" i="3"/>
  <c r="J16" i="3"/>
  <c r="J10" i="3"/>
  <c r="J26" i="3"/>
  <c r="J32" i="3"/>
  <c r="J20" i="3"/>
  <c r="J6" i="3"/>
  <c r="J22" i="3"/>
  <c r="J4" i="3"/>
  <c r="J14" i="3"/>
  <c r="J30" i="3"/>
  <c r="I35" i="3"/>
  <c r="I34" i="3"/>
  <c r="I36" i="3"/>
  <c r="J18" i="3"/>
  <c r="H36" i="3"/>
  <c r="J3" i="3"/>
  <c r="J2" i="3"/>
  <c r="H35" i="3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L6" i="1" s="1"/>
  <c r="C7" i="1"/>
  <c r="L7" i="1" s="1"/>
  <c r="C8" i="1"/>
  <c r="L8" i="1" s="1"/>
  <c r="C9" i="1"/>
  <c r="L9" i="1" s="1"/>
  <c r="C5" i="1"/>
  <c r="J37" i="3" l="1"/>
  <c r="J35" i="3"/>
  <c r="J36" i="3"/>
  <c r="J3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tc={F42DA686-397E-45D5-9296-B004AE5466CA}</author>
  </authors>
  <commentList>
    <comment ref="H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commission for items less than $50, 20% for items more than $50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ACB31-FA16-450A-BD20-BA99AB4F0BD0}" keepAlive="1" name="Query - car inventory (2)" description="Connection to the 'car inventory (2)' query in the workbook." type="5" refreshedVersion="8" background="1" saveData="1">
    <dbPr connection="Provider=Microsoft.Mashup.OleDb.1;Data Source=$Workbook$;Location=&quot;car inventory (2)&quot;;Extended Properties=&quot;&quot;" command="SELECT * FROM [car inventory (2)]"/>
  </connection>
  <connection id="2" xr16:uid="{77A9885D-0540-42AE-85FD-4D94B386D684}" keepAlive="1" name="Query - car inventory (3)" description="Connection to the 'car inventory (3)' query in the workbook." type="5" refreshedVersion="8" background="1" saveData="1">
    <dbPr connection="Provider=Microsoft.Mashup.OleDb.1;Data Source=$Workbook$;Location=&quot;car inventory (3)&quot;;Extended Properties=&quot;&quot;" command="SELECT * FROM [car inventory (3)]"/>
  </connection>
  <connection id="3" xr16:uid="{00000000-0015-0000-FFFF-FFFF00000000}" keepAlive="1" name="Query - exce 1" description="Connection to the 'exce 1' query in the workbook." type="5" refreshedVersion="0" background="1">
    <dbPr connection="Provider=Microsoft.Mashup.OleDb.1;Data Source=$Workbook$;Location=&quot;exce 1&quot;;Extended Properties=&quot;&quot;" command="SELECT * FROM [exce 1]"/>
  </connection>
  <connection id="4" xr16:uid="{EF5BD7D3-A788-485B-B6E5-B9F27D9C691D}" keepAlive="1" name="Query - Table001 (Page 2)" description="Connection to the 'Table001 (Page 2)' query in the workbook." type="5" refreshedVersion="0" background="1">
    <dbPr connection="Provider=Microsoft.Mashup.OleDb.1;Data Source=$Workbook$;Location=&quot;Table001 (Page 2)&quot;;Extended Properties=&quot;&quot;" command="SELECT * FROM [Table001 (Page 2)]"/>
  </connection>
  <connection id="5" xr16:uid="{8995DCE6-505D-4BC2-A722-07D001BA7E90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</connections>
</file>

<file path=xl/sharedStrings.xml><?xml version="1.0" encoding="utf-8"?>
<sst xmlns="http://schemas.openxmlformats.org/spreadsheetml/2006/main" count="1440" uniqueCount="348">
  <si>
    <t>CAREER DECISION</t>
  </si>
  <si>
    <t>JOB</t>
  </si>
  <si>
    <t>DATA ANALYST</t>
  </si>
  <si>
    <t>BIOCHEMIST</t>
  </si>
  <si>
    <t>PROFESSOR</t>
  </si>
  <si>
    <t>TRADER</t>
  </si>
  <si>
    <t>TRAVELLER</t>
  </si>
  <si>
    <t>PAY</t>
  </si>
  <si>
    <t>JOB MARKET</t>
  </si>
  <si>
    <t>ENJOYMENT</t>
  </si>
  <si>
    <t>MY TALENT</t>
  </si>
  <si>
    <t>SCHOOLING</t>
  </si>
  <si>
    <t>TOTAL</t>
  </si>
  <si>
    <t>Name</t>
  </si>
  <si>
    <t>Job Titles</t>
  </si>
  <si>
    <t>Department</t>
  </si>
  <si>
    <t>Full or Part-Time</t>
  </si>
  <si>
    <t>Hourly Rate</t>
  </si>
  <si>
    <t>Typical Hours</t>
  </si>
  <si>
    <t>Overtime Hour</t>
  </si>
  <si>
    <t>WAGES</t>
  </si>
  <si>
    <t>Overtime Bonus</t>
  </si>
  <si>
    <t>Total Pay</t>
  </si>
  <si>
    <t>ALLISON,  PAUL W</t>
  </si>
  <si>
    <t>LIEUTENANT</t>
  </si>
  <si>
    <t>FIRE</t>
  </si>
  <si>
    <t>F</t>
  </si>
  <si>
    <t>BRUNO,  KEVIN D</t>
  </si>
  <si>
    <t>SERGEANT</t>
  </si>
  <si>
    <t>POLICE</t>
  </si>
  <si>
    <t>COOPER,  JOHN E</t>
  </si>
  <si>
    <t>LIEUTENANT-EMT</t>
  </si>
  <si>
    <t>CRESPO,  VILMA I</t>
  </si>
  <si>
    <t>STAFF ASST</t>
  </si>
  <si>
    <t>LAW</t>
  </si>
  <si>
    <t>DOLAN,  ROBERT J</t>
  </si>
  <si>
    <t xml:space="preserve">DUBERT,  TOMASZ </t>
  </si>
  <si>
    <t>PARAMEDIC I/C</t>
  </si>
  <si>
    <t>EDWARDS,  TIM P</t>
  </si>
  <si>
    <t>ELKINS,  ERIC J</t>
  </si>
  <si>
    <t>ESTRADA,  LUIS F</t>
  </si>
  <si>
    <t>POLICE OFFICER</t>
  </si>
  <si>
    <t>EWING,  MARIE A</t>
  </si>
  <si>
    <t>CLERK III</t>
  </si>
  <si>
    <t>FINN,  SEAN P</t>
  </si>
  <si>
    <t>FIREFIGHTER</t>
  </si>
  <si>
    <t>FITCH,  JORDAN M</t>
  </si>
  <si>
    <t>LAW CLERK</t>
  </si>
  <si>
    <t>FREELON,  CHERYL N</t>
  </si>
  <si>
    <t>GRAFF,  KEVIN M</t>
  </si>
  <si>
    <t>GUNN,  ISSAC J</t>
  </si>
  <si>
    <t>FIREFIGHTER-EMT</t>
  </si>
  <si>
    <t>HARRIS,  DANIEL J</t>
  </si>
  <si>
    <t>HATTULA,  CARL J</t>
  </si>
  <si>
    <t>HILL,  LATINA P</t>
  </si>
  <si>
    <t>PARAMEDIC</t>
  </si>
  <si>
    <t>HOLLER,  JOEL P</t>
  </si>
  <si>
    <t xml:space="preserve">HROMA JR,  JOHN </t>
  </si>
  <si>
    <t xml:space="preserve">JACKSON,  ERIC </t>
  </si>
  <si>
    <t>JOYCE,  SEAN G</t>
  </si>
  <si>
    <t>CAPTAIN</t>
  </si>
  <si>
    <t xml:space="preserve">KING,  WARSHAW </t>
  </si>
  <si>
    <t>CAPTAIN-EMT</t>
  </si>
  <si>
    <t>KWONG,  NORMAN P</t>
  </si>
  <si>
    <t>LEVEK,  NATHAN L</t>
  </si>
  <si>
    <t>MACK,  PAUL C</t>
  </si>
  <si>
    <t>PETERS,  JOSEPH M</t>
  </si>
  <si>
    <t>MOORE,  TED D</t>
  </si>
  <si>
    <t>SIMON,  JOSEPH G</t>
  </si>
  <si>
    <t>MULLINS,  JOHN T</t>
  </si>
  <si>
    <t>NICOL,  EDWARD R</t>
  </si>
  <si>
    <t>MAX</t>
  </si>
  <si>
    <t>MIN</t>
  </si>
  <si>
    <t>AVERAGE</t>
  </si>
  <si>
    <t>GRADEBOOK</t>
  </si>
  <si>
    <t>SAFETY TEST</t>
  </si>
  <si>
    <t>COMPANY TEST</t>
  </si>
  <si>
    <t>FINANCIAL TEST</t>
  </si>
  <si>
    <t>DRUG TEST</t>
  </si>
  <si>
    <t>FIRE EMPLOYEE</t>
  </si>
  <si>
    <t>Point Possible</t>
  </si>
  <si>
    <t>LAST NAME</t>
  </si>
  <si>
    <t>FIRST NAME</t>
  </si>
  <si>
    <t>ALLISON</t>
  </si>
  <si>
    <t>PAUL</t>
  </si>
  <si>
    <t>BRUNO</t>
  </si>
  <si>
    <t>KEVIN</t>
  </si>
  <si>
    <t>COOPER</t>
  </si>
  <si>
    <t>JOHN</t>
  </si>
  <si>
    <t>CRESPO</t>
  </si>
  <si>
    <t>VILMA</t>
  </si>
  <si>
    <t>DOLAN</t>
  </si>
  <si>
    <t>ROBERT</t>
  </si>
  <si>
    <t>DUBERT</t>
  </si>
  <si>
    <t>TOMASZ</t>
  </si>
  <si>
    <t>EDWARDS</t>
  </si>
  <si>
    <t>TIM</t>
  </si>
  <si>
    <t>ELKINS</t>
  </si>
  <si>
    <t>ERIC</t>
  </si>
  <si>
    <t>ESTRADA</t>
  </si>
  <si>
    <t>LUIS</t>
  </si>
  <si>
    <t>EWING</t>
  </si>
  <si>
    <t>MARIE</t>
  </si>
  <si>
    <t>FINN</t>
  </si>
  <si>
    <t>SEAN</t>
  </si>
  <si>
    <t>FITCH</t>
  </si>
  <si>
    <t>JORDAN</t>
  </si>
  <si>
    <t>FREELON</t>
  </si>
  <si>
    <t>CHERYL</t>
  </si>
  <si>
    <t>GRAFF</t>
  </si>
  <si>
    <t>GUNN</t>
  </si>
  <si>
    <t>ISSAC</t>
  </si>
  <si>
    <t>HARRIS</t>
  </si>
  <si>
    <t>DANIEL</t>
  </si>
  <si>
    <t>HATTULA</t>
  </si>
  <si>
    <t>CARL</t>
  </si>
  <si>
    <t>HILL</t>
  </si>
  <si>
    <t>LATINA</t>
  </si>
  <si>
    <t>HOLLER</t>
  </si>
  <si>
    <t>JOEL</t>
  </si>
  <si>
    <t>HROMA</t>
  </si>
  <si>
    <t>JR</t>
  </si>
  <si>
    <t>JACKSON</t>
  </si>
  <si>
    <t>JOYCE</t>
  </si>
  <si>
    <t>KING</t>
  </si>
  <si>
    <t>WARSHAW</t>
  </si>
  <si>
    <t>KWONG</t>
  </si>
  <si>
    <t>NORMAN</t>
  </si>
  <si>
    <t>LEVEK</t>
  </si>
  <si>
    <t>NATHAN</t>
  </si>
  <si>
    <t>MACK</t>
  </si>
  <si>
    <t>PETERS</t>
  </si>
  <si>
    <t>JOSEPH</t>
  </si>
  <si>
    <t>MOORE</t>
  </si>
  <si>
    <t>TED</t>
  </si>
  <si>
    <t>SIMON</t>
  </si>
  <si>
    <t>MULLINS</t>
  </si>
  <si>
    <t>NICOL</t>
  </si>
  <si>
    <t>EDWARD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</si>
  <si>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</si>
  <si>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</si>
  <si>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</si>
  <si>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</si>
  <si>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</si>
  <si>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</si>
  <si>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</si>
  <si>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</si>
  <si>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</si>
  <si>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</si>
  <si>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</si>
  <si>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</si>
  <si>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</si>
  <si>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</si>
  <si>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</si>
  <si>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</si>
  <si>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</si>
  <si>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</si>
  <si>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</si>
  <si>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</si>
  <si>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</si>
  <si>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</si>
  <si>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</si>
  <si>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</si>
  <si>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</si>
  <si>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</si>
  <si>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</si>
  <si>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</si>
  <si>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</si>
  <si>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</si>
  <si>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</si>
  <si>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</si>
  <si>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</si>
  <si>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</si>
  <si>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</si>
  <si>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</si>
  <si>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</si>
  <si>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</si>
  <si>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</si>
  <si>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</si>
  <si>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</si>
  <si>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</si>
  <si>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</si>
  <si>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</si>
  <si>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</si>
  <si>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</si>
  <si>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</si>
  <si>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</si>
  <si>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</si>
  <si>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</si>
  <si>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</si>
  <si>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</si>
  <si>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</si>
  <si>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Sum of Commision 10%</t>
  </si>
  <si>
    <t>Column Labels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</si>
  <si>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</si>
  <si>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</si>
  <si>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</si>
  <si>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</si>
  <si>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</si>
  <si>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</si>
  <si>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</si>
  <si>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</si>
  <si>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</si>
  <si>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</si>
  <si>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</si>
  <si>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</si>
  <si>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</si>
  <si>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</si>
  <si>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</si>
  <si>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/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</si>
  <si>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</si>
  <si>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</si>
  <si>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</si>
  <si>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</si>
  <si>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</si>
  <si>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</si>
  <si>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</si>
  <si>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</si>
  <si>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</si>
  <si>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</si>
  <si>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</si>
  <si>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</si>
  <si>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</si>
  <si>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</si>
  <si>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</si>
  <si>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</si>
  <si>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</si>
  <si>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</si>
  <si>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</si>
  <si>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</si>
  <si>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</si>
  <si>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</si>
  <si>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</si>
  <si>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</si>
  <si>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</si>
  <si>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</si>
  <si>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</si>
  <si>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</si>
  <si>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</si>
  <si>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</si>
  <si>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</si>
  <si>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</si>
  <si>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</si>
  <si>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</si>
  <si>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</si>
  <si>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</si>
  <si>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</si>
  <si>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</si>
  <si>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</si>
  <si>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</si>
  <si>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</si>
  <si>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</si>
  <si>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</si>
  <si>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</si>
  <si>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</si>
  <si>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</si>
  <si>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</si>
  <si>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</si>
  <si>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</si>
  <si>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</si>
  <si>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</si>
  <si>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</si>
  <si>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</si>
  <si>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</si>
  <si>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</si>
  <si>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</si>
  <si>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</si>
  <si>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</si>
  <si>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</si>
  <si>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</si>
  <si>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</si>
  <si>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</si>
  <si>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</si>
  <si>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</si>
  <si>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</si>
  <si>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</si>
  <si>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</si>
  <si>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</si>
  <si>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</si>
  <si>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</si>
  <si>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</si>
  <si>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</si>
  <si>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</si>
  <si>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</si>
  <si>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Ford</t>
  </si>
  <si>
    <t>General Motors</t>
  </si>
  <si>
    <t>Honda</t>
  </si>
  <si>
    <t>Toyota</t>
  </si>
  <si>
    <t>Hyundai</t>
  </si>
  <si>
    <t>Chrysler</t>
  </si>
  <si>
    <t>MTG</t>
  </si>
  <si>
    <t>FCS</t>
  </si>
  <si>
    <t>CMR</t>
  </si>
  <si>
    <t>SLV</t>
  </si>
  <si>
    <t>CAM</t>
  </si>
  <si>
    <t>COR</t>
  </si>
  <si>
    <t>CIV</t>
  </si>
  <si>
    <t>ODY</t>
  </si>
  <si>
    <t>PTC</t>
  </si>
  <si>
    <t>CAR</t>
  </si>
  <si>
    <t>ELA</t>
  </si>
  <si>
    <t>Silverado</t>
  </si>
  <si>
    <t>PT Cruiser</t>
  </si>
  <si>
    <t>Odyssey</t>
  </si>
  <si>
    <t>Mustang</t>
  </si>
  <si>
    <t>Civic</t>
  </si>
  <si>
    <t>Caravan</t>
  </si>
  <si>
    <t>Camry</t>
  </si>
  <si>
    <t>Elantra</t>
  </si>
  <si>
    <t>Focus</t>
  </si>
  <si>
    <t>Camero</t>
  </si>
  <si>
    <t>Corola</t>
  </si>
  <si>
    <t>HO01ODY040</t>
  </si>
  <si>
    <t>FD06FCS006</t>
  </si>
  <si>
    <t>GM09CMR014</t>
  </si>
  <si>
    <t>HO05ODY037</t>
  </si>
  <si>
    <t>Sum of Miles</t>
  </si>
  <si>
    <t>Principal</t>
  </si>
  <si>
    <t>Interest Rate</t>
  </si>
  <si>
    <t>Months</t>
  </si>
  <si>
    <t>Interest Paid</t>
  </si>
  <si>
    <t>Total Loan Paid</t>
  </si>
  <si>
    <t>Loan A</t>
  </si>
  <si>
    <t>Loan B</t>
  </si>
  <si>
    <t>Loan C</t>
  </si>
  <si>
    <t>Loan D</t>
  </si>
  <si>
    <t>Monthly Payment</t>
  </si>
  <si>
    <t>WalMart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</si>
  <si>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</si>
  <si>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</si>
  <si>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</si>
  <si>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</si>
  <si>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</si>
  <si>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</si>
  <si>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</si>
  <si>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</si>
  <si>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</si>
  <si>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</si>
  <si>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</si>
  <si>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</si>
  <si>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</si>
  <si>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</si>
  <si>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</si>
  <si>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</si>
  <si>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</si>
  <si>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</si>
  <si>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 xml:space="preserve"> 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</si>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</sst>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5" borderId="0" xfId="0" applyFill="1" applyAlignment="1">
      <alignment horizontal="center" vertical="center" wrapText="1"/>
    </xf>
    <xf numFmtId="0" fontId="0" fillId="5" borderId="0" xfId="0" applyFill="1"/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8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9" fontId="0" fillId="0" borderId="0" xfId="2" applyFont="1"/>
    <xf numFmtId="164" fontId="0" fillId="0" borderId="0" xfId="0" applyNumberFormat="1"/>
    <xf numFmtId="0" fontId="3" fillId="0" borderId="0" xfId="3"/>
    <xf numFmtId="14" fontId="0" fillId="0" borderId="0" xfId="4" applyNumberFormat="1" applyFont="1"/>
    <xf numFmtId="165" fontId="0" fillId="0" borderId="0" xfId="4" applyNumberFormat="1" applyFont="1"/>
    <xf numFmtId="0" fontId="5" fillId="0" borderId="0" xfId="3" applyFont="1" applyAlignment="1">
      <alignment horizontal="center" vertical="center" wrapText="1"/>
    </xf>
    <xf numFmtId="44" fontId="3" fillId="0" borderId="0" xfId="1" applyFont="1"/>
    <xf numFmtId="44" fontId="3" fillId="0" borderId="0" xfId="3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7" borderId="1" xfId="0" applyFill="1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2" fontId="0" fillId="0" borderId="0" xfId="0" applyNumberFormat="1"/>
  </cellXfs>
  <cellStyles count="5">
    <cellStyle name="Comma 2" xfId="4" xr:uid="{00000000-0005-0000-0000-000000000000}"/>
    <cellStyle name="Currency" xfId="1" builtinId="4"/>
    <cellStyle name="Normal" xfId="0" builtinId="0"/>
    <cellStyle name="Normal 2" xfId="3" xr:uid="{00000000-0005-0000-0000-000003000000}"/>
    <cellStyle name="Percent" xfId="2" builtinId="5"/>
  </cellStyles>
  <dxfs count="25"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'GRADING SHEET 1'!$B$4:$B$23</c:f>
              <c:strCache>
                <c:ptCount val="20"/>
                <c:pt idx="0">
                  <c:v>ALLISON</c:v>
                </c:pt>
                <c:pt idx="1">
                  <c:v>BRUNO</c:v>
                </c:pt>
                <c:pt idx="2">
                  <c:v>COOPER</c:v>
                </c:pt>
                <c:pt idx="3">
                  <c:v>CRESPO</c:v>
                </c:pt>
                <c:pt idx="4">
                  <c:v>DOLAN</c:v>
                </c:pt>
                <c:pt idx="5">
                  <c:v>DUBERT</c:v>
                </c:pt>
                <c:pt idx="6">
                  <c:v>EDWARDS</c:v>
                </c:pt>
                <c:pt idx="7">
                  <c:v>ELKINS</c:v>
                </c:pt>
                <c:pt idx="8">
                  <c:v>ESTRADA</c:v>
                </c:pt>
                <c:pt idx="9">
                  <c:v>EWING</c:v>
                </c:pt>
                <c:pt idx="10">
                  <c:v>FINN</c:v>
                </c:pt>
                <c:pt idx="11">
                  <c:v>FITCH</c:v>
                </c:pt>
                <c:pt idx="12">
                  <c:v>FREELON</c:v>
                </c:pt>
                <c:pt idx="13">
                  <c:v>GRAFF</c:v>
                </c:pt>
                <c:pt idx="14">
                  <c:v>GUNN</c:v>
                </c:pt>
                <c:pt idx="15">
                  <c:v>HARRIS</c:v>
                </c:pt>
                <c:pt idx="16">
                  <c:v>HATTULA</c:v>
                </c:pt>
                <c:pt idx="17">
                  <c:v>HILL</c:v>
                </c:pt>
                <c:pt idx="18">
                  <c:v>HOLLER</c:v>
                </c:pt>
                <c:pt idx="19">
                  <c:v>HROMA</c:v>
                </c:pt>
              </c:strCache>
            </c:strRef>
          </c:cat>
          <c:val>
            <c:numRef>
              <c:f>'GRADING SHEET 1'!$D$4:$D$23</c:f>
              <c:numCache>
                <c:formatCode>General</c:formatCode>
                <c:ptCount val="20"/>
                <c:pt idx="0">
                  <c:v>8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8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B-4B80-ABC4-EACA03A5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568016"/>
        <c:axId val="404566448"/>
      </c:barChart>
      <c:catAx>
        <c:axId val="4045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66448"/>
        <c:crosses val="autoZero"/>
        <c:auto val="1"/>
        <c:lblAlgn val="ctr"/>
        <c:lblOffset val="100"/>
        <c:noMultiLvlLbl val="0"/>
      </c:catAx>
      <c:valAx>
        <c:axId val="4045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'GRADING SHEET 1'!$B$4:$B$23</c:f>
              <c:strCache>
                <c:ptCount val="20"/>
                <c:pt idx="0">
                  <c:v>ALLISON</c:v>
                </c:pt>
                <c:pt idx="1">
                  <c:v>BRUNO</c:v>
                </c:pt>
                <c:pt idx="2">
                  <c:v>COOPER</c:v>
                </c:pt>
                <c:pt idx="3">
                  <c:v>CRESPO</c:v>
                </c:pt>
                <c:pt idx="4">
                  <c:v>DOLAN</c:v>
                </c:pt>
                <c:pt idx="5">
                  <c:v>DUBERT</c:v>
                </c:pt>
                <c:pt idx="6">
                  <c:v>EDWARDS</c:v>
                </c:pt>
                <c:pt idx="7">
                  <c:v>ELKINS</c:v>
                </c:pt>
                <c:pt idx="8">
                  <c:v>ESTRADA</c:v>
                </c:pt>
                <c:pt idx="9">
                  <c:v>EWING</c:v>
                </c:pt>
                <c:pt idx="10">
                  <c:v>FINN</c:v>
                </c:pt>
                <c:pt idx="11">
                  <c:v>FITCH</c:v>
                </c:pt>
                <c:pt idx="12">
                  <c:v>FREELON</c:v>
                </c:pt>
                <c:pt idx="13">
                  <c:v>GRAFF</c:v>
                </c:pt>
                <c:pt idx="14">
                  <c:v>GUNN</c:v>
                </c:pt>
                <c:pt idx="15">
                  <c:v>HARRIS</c:v>
                </c:pt>
                <c:pt idx="16">
                  <c:v>HATTULA</c:v>
                </c:pt>
                <c:pt idx="17">
                  <c:v>HILL</c:v>
                </c:pt>
                <c:pt idx="18">
                  <c:v>HOLLER</c:v>
                </c:pt>
                <c:pt idx="19">
                  <c:v>HROMA</c:v>
                </c:pt>
              </c:strCache>
            </c:strRef>
          </c:cat>
          <c:val>
            <c:numRef>
              <c:f>'GRADING SHEET 1'!$E$4:$E$23</c:f>
              <c:numCache>
                <c:formatCode>General</c:formatCode>
                <c:ptCount val="20"/>
                <c:pt idx="0">
                  <c:v>15</c:v>
                </c:pt>
                <c:pt idx="1">
                  <c:v>19</c:v>
                </c:pt>
                <c:pt idx="2">
                  <c:v>16</c:v>
                </c:pt>
                <c:pt idx="3">
                  <c:v>18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18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12</c:v>
                </c:pt>
                <c:pt idx="14">
                  <c:v>15</c:v>
                </c:pt>
                <c:pt idx="15">
                  <c:v>12</c:v>
                </c:pt>
                <c:pt idx="16">
                  <c:v>18</c:v>
                </c:pt>
                <c:pt idx="17">
                  <c:v>13</c:v>
                </c:pt>
                <c:pt idx="18">
                  <c:v>17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0-4DD1-B15D-0BF2D0912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079256"/>
        <c:axId val="407076512"/>
      </c:barChart>
      <c:catAx>
        <c:axId val="4070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76512"/>
        <c:crosses val="autoZero"/>
        <c:auto val="1"/>
        <c:lblAlgn val="ctr"/>
        <c:lblOffset val="100"/>
        <c:noMultiLvlLbl val="0"/>
      </c:catAx>
      <c:valAx>
        <c:axId val="4070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7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TRAINING.xlsx]pivot table!PivotTable1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7C4-46C3-9E38-CC9D49EFC8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7C4-46C3-9E38-CC9D49EFC8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7C4-46C3-9E38-CC9D49EFC8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7C4-46C3-9E38-CC9D49EFC8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C4-46C3-9E38-CC9D49EF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TRAINING.xlsx]pivot table!PivotTable2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table'!$A$11:$A$15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table'!$B$11:$B$15</c:f>
              <c:numCache>
                <c:formatCode>General</c:formatCode>
                <c:ptCount val="4"/>
                <c:pt idx="0">
                  <c:v>396.75000000000011</c:v>
                </c:pt>
                <c:pt idx="1">
                  <c:v>193.81000000000009</c:v>
                </c:pt>
                <c:pt idx="2">
                  <c:v>209.45000000000007</c:v>
                </c:pt>
                <c:pt idx="3">
                  <c:v>432.7700000000001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A-4B59-8C10-37C4A890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719216"/>
        <c:axId val="557716336"/>
      </c:barChart>
      <c:catAx>
        <c:axId val="5577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16336"/>
        <c:crosses val="autoZero"/>
        <c:auto val="1"/>
        <c:lblAlgn val="ctr"/>
        <c:lblOffset val="100"/>
        <c:noMultiLvlLbl val="0"/>
      </c:catAx>
      <c:valAx>
        <c:axId val="5577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TRAINING.xlsx]pivot for car!PivotTable1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for car'!$B$3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for car'!$A$4:$A$22</c:f>
              <c:strCache>
                <c:ptCount val="18"/>
                <c:pt idx="1">
                  <c:v>Bard</c:v>
                </c:pt>
                <c:pt idx="2">
                  <c:v>Chan</c:v>
                </c:pt>
                <c:pt idx="3">
                  <c:v>Ewenty</c:v>
                </c:pt>
                <c:pt idx="4">
                  <c:v>Gaul</c:v>
                </c:pt>
                <c:pt idx="5">
                  <c:v>Howard</c:v>
                </c:pt>
                <c:pt idx="6">
                  <c:v>Hulinski</c:v>
                </c:pt>
                <c:pt idx="7">
                  <c:v>Jones</c:v>
                </c:pt>
                <c:pt idx="8">
                  <c:v>Lyon</c:v>
                </c:pt>
                <c:pt idx="9">
                  <c:v>McCall</c:v>
                </c:pt>
                <c:pt idx="10">
                  <c:v>Praulty</c:v>
                </c:pt>
                <c:pt idx="11">
                  <c:v>Rodriguez</c:v>
                </c:pt>
                <c:pt idx="12">
                  <c:v>Santos</c:v>
                </c:pt>
                <c:pt idx="13">
                  <c:v>Smith</c:v>
                </c:pt>
                <c:pt idx="14">
                  <c:v>Swartz</c:v>
                </c:pt>
                <c:pt idx="15">
                  <c:v>Torrens</c:v>
                </c:pt>
                <c:pt idx="16">
                  <c:v>Vizzini</c:v>
                </c:pt>
                <c:pt idx="17">
                  <c:v>Yousef</c:v>
                </c:pt>
              </c:strCache>
            </c:strRef>
          </c:cat>
          <c:val>
            <c:numRef>
              <c:f>'pivot for car'!$B$4:$B$22</c:f>
              <c:numCache>
                <c:formatCode>General</c:formatCode>
                <c:ptCount val="18"/>
                <c:pt idx="1">
                  <c:v>144647.69999999998</c:v>
                </c:pt>
                <c:pt idx="2">
                  <c:v>150656.40000000002</c:v>
                </c:pt>
                <c:pt idx="3">
                  <c:v>154427.9</c:v>
                </c:pt>
                <c:pt idx="4">
                  <c:v>179986</c:v>
                </c:pt>
                <c:pt idx="5">
                  <c:v>143640.70000000001</c:v>
                </c:pt>
                <c:pt idx="6">
                  <c:v>135078.20000000001</c:v>
                </c:pt>
                <c:pt idx="7">
                  <c:v>184693.8</c:v>
                </c:pt>
                <c:pt idx="8">
                  <c:v>127731.3</c:v>
                </c:pt>
                <c:pt idx="9">
                  <c:v>70964.899999999994</c:v>
                </c:pt>
                <c:pt idx="10">
                  <c:v>65315</c:v>
                </c:pt>
                <c:pt idx="11">
                  <c:v>138561.5</c:v>
                </c:pt>
                <c:pt idx="12">
                  <c:v>141229.4</c:v>
                </c:pt>
                <c:pt idx="13">
                  <c:v>305432.40000000002</c:v>
                </c:pt>
                <c:pt idx="14">
                  <c:v>177713.9</c:v>
                </c:pt>
                <c:pt idx="15">
                  <c:v>65964.899999999994</c:v>
                </c:pt>
                <c:pt idx="16">
                  <c:v>130601.59999999999</c:v>
                </c:pt>
                <c:pt idx="17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6-4449-891A-9329AF33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395800"/>
        <c:axId val="897395080"/>
      </c:barChart>
      <c:catAx>
        <c:axId val="89739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95080"/>
        <c:crosses val="autoZero"/>
        <c:auto val="1"/>
        <c:lblAlgn val="ctr"/>
        <c:lblOffset val="100"/>
        <c:noMultiLvlLbl val="0"/>
      </c:catAx>
      <c:valAx>
        <c:axId val="89739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9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 (2)'!$H$1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 (2)'!$G$2:$G$79</c:f>
              <c:numCache>
                <c:formatCode>General</c:formatCode>
                <c:ptCount val="78"/>
                <c:pt idx="0">
                  <c:v>27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23</c:v>
                </c:pt>
                <c:pt idx="8">
                  <c:v>20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19</c:v>
                </c:pt>
                <c:pt idx="14">
                  <c:v>21</c:v>
                </c:pt>
                <c:pt idx="15">
                  <c:v>18</c:v>
                </c:pt>
                <c:pt idx="16">
                  <c:v>19</c:v>
                </c:pt>
                <c:pt idx="17">
                  <c:v>17</c:v>
                </c:pt>
                <c:pt idx="18">
                  <c:v>16</c:v>
                </c:pt>
                <c:pt idx="19">
                  <c:v>14</c:v>
                </c:pt>
                <c:pt idx="20">
                  <c:v>17</c:v>
                </c:pt>
                <c:pt idx="21">
                  <c:v>17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12</c:v>
                </c:pt>
                <c:pt idx="38">
                  <c:v>11</c:v>
                </c:pt>
                <c:pt idx="39">
                  <c:v>13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 (2)'!$H$2:$H$79</c:f>
              <c:numCache>
                <c:formatCode>General</c:formatCode>
                <c:ptCount val="78"/>
                <c:pt idx="0">
                  <c:v>114660.6</c:v>
                </c:pt>
                <c:pt idx="1">
                  <c:v>93382.6</c:v>
                </c:pt>
                <c:pt idx="2">
                  <c:v>85928</c:v>
                </c:pt>
                <c:pt idx="3">
                  <c:v>83162.7</c:v>
                </c:pt>
                <c:pt idx="4">
                  <c:v>82374</c:v>
                </c:pt>
                <c:pt idx="5">
                  <c:v>80685.8</c:v>
                </c:pt>
                <c:pt idx="6">
                  <c:v>79420.600000000006</c:v>
                </c:pt>
                <c:pt idx="7">
                  <c:v>77243.100000000006</c:v>
                </c:pt>
                <c:pt idx="8">
                  <c:v>73444.399999999994</c:v>
                </c:pt>
                <c:pt idx="9">
                  <c:v>72527.199999999997</c:v>
                </c:pt>
                <c:pt idx="10">
                  <c:v>69891.899999999994</c:v>
                </c:pt>
                <c:pt idx="11">
                  <c:v>68658.899999999994</c:v>
                </c:pt>
                <c:pt idx="12">
                  <c:v>67829.100000000006</c:v>
                </c:pt>
                <c:pt idx="13">
                  <c:v>64542</c:v>
                </c:pt>
                <c:pt idx="14">
                  <c:v>64467.4</c:v>
                </c:pt>
                <c:pt idx="15">
                  <c:v>60389.5</c:v>
                </c:pt>
                <c:pt idx="16">
                  <c:v>52699.4</c:v>
                </c:pt>
                <c:pt idx="17">
                  <c:v>52229.5</c:v>
                </c:pt>
                <c:pt idx="18">
                  <c:v>50854.1</c:v>
                </c:pt>
                <c:pt idx="19">
                  <c:v>48114.2</c:v>
                </c:pt>
                <c:pt idx="20">
                  <c:v>46311.4</c:v>
                </c:pt>
                <c:pt idx="21">
                  <c:v>44974.8</c:v>
                </c:pt>
                <c:pt idx="22">
                  <c:v>44946.5</c:v>
                </c:pt>
                <c:pt idx="23">
                  <c:v>42504.6</c:v>
                </c:pt>
                <c:pt idx="24">
                  <c:v>42074.2</c:v>
                </c:pt>
                <c:pt idx="25">
                  <c:v>40326.800000000003</c:v>
                </c:pt>
                <c:pt idx="26">
                  <c:v>37558.800000000003</c:v>
                </c:pt>
                <c:pt idx="27">
                  <c:v>36438.5</c:v>
                </c:pt>
                <c:pt idx="28">
                  <c:v>35137</c:v>
                </c:pt>
                <c:pt idx="29">
                  <c:v>33477.199999999997</c:v>
                </c:pt>
                <c:pt idx="30">
                  <c:v>31144.400000000001</c:v>
                </c:pt>
                <c:pt idx="31">
                  <c:v>30555.3</c:v>
                </c:pt>
                <c:pt idx="32">
                  <c:v>29601.9</c:v>
                </c:pt>
                <c:pt idx="33">
                  <c:v>29102.3</c:v>
                </c:pt>
                <c:pt idx="34">
                  <c:v>28464.799999999999</c:v>
                </c:pt>
                <c:pt idx="35">
                  <c:v>27637.1</c:v>
                </c:pt>
                <c:pt idx="36">
                  <c:v>27534.799999999999</c:v>
                </c:pt>
                <c:pt idx="37">
                  <c:v>27394.2</c:v>
                </c:pt>
                <c:pt idx="38">
                  <c:v>24513.200000000001</c:v>
                </c:pt>
                <c:pt idx="39">
                  <c:v>22573</c:v>
                </c:pt>
                <c:pt idx="40">
                  <c:v>22521.599999999999</c:v>
                </c:pt>
                <c:pt idx="41">
                  <c:v>22282</c:v>
                </c:pt>
                <c:pt idx="42">
                  <c:v>22188.5</c:v>
                </c:pt>
                <c:pt idx="43">
                  <c:v>22128.2</c:v>
                </c:pt>
                <c:pt idx="44">
                  <c:v>20223.900000000001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17556.3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9-4FEA-8013-1E894E8D7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840"/>
        <c:axId val="897392200"/>
      </c:scatterChart>
      <c:valAx>
        <c:axId val="8973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Car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92200"/>
        <c:crosses val="autoZero"/>
        <c:crossBetween val="midCat"/>
      </c:valAx>
      <c:valAx>
        <c:axId val="8973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9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 for $20K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'problem solving'!$C$2:$C$5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'problem solving'!$G$2:$G$5</c:f>
              <c:numCache>
                <c:formatCode>0.00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0-4A60-BB29-682DF26D0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473368"/>
        <c:axId val="953473008"/>
      </c:barChart>
      <c:catAx>
        <c:axId val="95347336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73008"/>
        <c:crosses val="autoZero"/>
        <c:auto val="1"/>
        <c:lblAlgn val="ctr"/>
        <c:lblOffset val="100"/>
        <c:noMultiLvlLbl val="0"/>
      </c:catAx>
      <c:valAx>
        <c:axId val="9534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7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27</xdr:row>
      <xdr:rowOff>142875</xdr:rowOff>
    </xdr:from>
    <xdr:to>
      <xdr:col>7</xdr:col>
      <xdr:colOff>561975</xdr:colOff>
      <xdr:row>38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8511D-CCCF-4B35-B7E5-9425DE973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66674</xdr:colOff>
      <xdr:row>27</xdr:row>
      <xdr:rowOff>76200</xdr:rowOff>
    </xdr:from>
    <xdr:to>
      <xdr:col>14</xdr:col>
      <xdr:colOff>80961</xdr:colOff>
      <xdr:row>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A67C0-4075-4EE5-9736-166FB6BE3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190499</xdr:rowOff>
    </xdr:from>
    <xdr:to>
      <xdr:col>7</xdr:col>
      <xdr:colOff>304800</xdr:colOff>
      <xdr:row>12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423862</xdr:colOff>
      <xdr:row>0</xdr:row>
      <xdr:rowOff>152399</xdr:rowOff>
    </xdr:from>
    <xdr:to>
      <xdr:col>13</xdr:col>
      <xdr:colOff>238125</xdr:colOff>
      <xdr:row>12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EAA7EF-A3CE-921B-F77B-4EE70C8C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209556</xdr:colOff>
      <xdr:row>3</xdr:row>
      <xdr:rowOff>152400</xdr:rowOff>
    </xdr:from>
    <xdr:to>
      <xdr:col>12</xdr:col>
      <xdr:colOff>514356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7764C-A511-2174-3ED8-F3C1C9D5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1</xdr:row>
      <xdr:rowOff>171450</xdr:rowOff>
    </xdr:from>
    <xdr:to>
      <xdr:col>22</xdr:col>
      <xdr:colOff>23812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3FB7F-CEAD-B8C9-4FB0-87B755FB0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538162</xdr:colOff>
      <xdr:row>5</xdr:row>
      <xdr:rowOff>152400</xdr:rowOff>
    </xdr:from>
    <xdr:to>
      <xdr:col>6</xdr:col>
      <xdr:colOff>414337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0C98F-40CE-6DF2-B1DA-4EDDA519F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peyemi Owolabi" id="{0B7C2A1E-7682-4E16-81D0-BA3966B102E3}" userId="8fbaf9726c66710a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ystal" refreshedDate="45144.419470601853" createdVersion="5" refreshedVersion="5" minRefreshableVersion="3" recordCount="171" xr:uid="{00000000-000A-0000-FFFF-FFFF05000000}">
  <cacheSource type="worksheet">
    <worksheetSource ref="A1:K172" sheet="sales data"/>
  </cacheSource>
  <cacheFields count="11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 count="9">
        <n v="8.0200000000000014"/>
        <n v="0.49000000000000005"/>
        <n v="0.29999999999999993"/>
        <n v="31.6"/>
        <n v="0.5"/>
        <n v="8.4"/>
        <n v="0.30000000000000004"/>
        <n v="12.8"/>
        <n v="7"/>
      </sharedItems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ystal" refreshedDate="45146.438531250002" createdVersion="8" refreshedVersion="8" minRefreshableVersion="3" recordCount="65" xr:uid="{FEF123F9-F77F-4BE9-A9F2-7BC08545B52D}">
  <cacheSource type="worksheet">
    <worksheetSource name="car_inventory__2"/>
  </cacheSource>
  <cacheFields count="14">
    <cacheField name="Car ID" numFmtId="0">
      <sharedItems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/>
    </cacheField>
    <cacheField name="Model (Full Name)" numFmtId="0">
      <sharedItems containsBlank="1"/>
    </cacheField>
    <cacheField name="Manufacture Year" numFmtId="0">
      <sharedItems/>
    </cacheField>
    <cacheField name="Age" numFmtId="0">
      <sharedItems containsString="0" containsBlank="1" containsNumber="1" containsInteger="1" minValue="9" maxValue="27"/>
    </cacheField>
    <cacheField name="Miles" numFmtId="0">
      <sharedItems containsString="0" containsBlank="1" containsNumber="1" minValue="3708.1" maxValue="114660.6"/>
    </cacheField>
    <cacheField name="Miles / Year" numFmtId="0">
      <sharedItems containsString="0" containsBlank="1" containsNumber="1" minValue="390.32631578947365" maxValue="4169.4763636363641"/>
    </cacheField>
    <cacheField name="Color" numFmtId="0">
      <sharedItems/>
    </cacheField>
    <cacheField name="Driver" numFmtId="0">
      <sharedItems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s v=""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x v="0"/>
    <n v="40.100000000000009"/>
    <x v="0"/>
    <x v="0"/>
    <x v="0"/>
    <s v="NM"/>
  </r>
  <r>
    <x v="0"/>
    <n v="1002"/>
    <n v="2877"/>
    <s v="Net"/>
    <n v="11.4"/>
    <x v="1"/>
    <n v="4.9000000000000004"/>
    <x v="1"/>
    <x v="1"/>
    <x v="1"/>
    <s v="CA"/>
  </r>
  <r>
    <x v="0"/>
    <n v="1003"/>
    <n v="2499"/>
    <s v="8 ft Hose"/>
    <n v="6.2"/>
    <x v="2"/>
    <n v="2.9999999999999991"/>
    <x v="2"/>
    <x v="2"/>
    <x v="2"/>
    <s v="AZ"/>
  </r>
  <r>
    <x v="0"/>
    <n v="1004"/>
    <n v="8722"/>
    <s v="Water Pump"/>
    <n v="344"/>
    <x v="3"/>
    <n v="158"/>
    <x v="3"/>
    <x v="0"/>
    <x v="0"/>
    <s v="AZ"/>
  </r>
  <r>
    <x v="0"/>
    <n v="1005"/>
    <n v="1109"/>
    <s v="Chlorine Test Kit"/>
    <n v="3"/>
    <x v="4"/>
    <n v="5"/>
    <x v="4"/>
    <x v="2"/>
    <x v="2"/>
    <s v="AZ"/>
  </r>
  <r>
    <x v="0"/>
    <n v="1006"/>
    <n v="9822"/>
    <s v="Pool Cover"/>
    <n v="58.3"/>
    <x v="0"/>
    <n v="40.100000000000009"/>
    <x v="0"/>
    <x v="2"/>
    <x v="2"/>
    <s v="AZ"/>
  </r>
  <r>
    <x v="0"/>
    <n v="1007"/>
    <n v="1109"/>
    <s v="Chlorine Test Kit"/>
    <n v="3"/>
    <x v="4"/>
    <n v="5"/>
    <x v="4"/>
    <x v="3"/>
    <x v="3"/>
    <s v="NM"/>
  </r>
  <r>
    <x v="0"/>
    <n v="1008"/>
    <n v="2877"/>
    <s v="Net"/>
    <n v="11.4"/>
    <x v="1"/>
    <n v="4.9000000000000004"/>
    <x v="1"/>
    <x v="2"/>
    <x v="2"/>
    <s v="NM"/>
  </r>
  <r>
    <x v="0"/>
    <n v="1009"/>
    <n v="1109"/>
    <s v="Chlorine Test Kit"/>
    <n v="3"/>
    <x v="4"/>
    <n v="5"/>
    <x v="4"/>
    <x v="2"/>
    <x v="2"/>
    <s v="AZ"/>
  </r>
  <r>
    <x v="0"/>
    <n v="1010"/>
    <n v="2877"/>
    <s v="Net"/>
    <n v="11.4"/>
    <x v="1"/>
    <n v="4.9000000000000004"/>
    <x v="1"/>
    <x v="1"/>
    <x v="1"/>
    <s v="CO"/>
  </r>
  <r>
    <x v="0"/>
    <n v="1011"/>
    <n v="2877"/>
    <s v="Net"/>
    <n v="11.4"/>
    <x v="1"/>
    <n v="4.9000000000000004"/>
    <x v="1"/>
    <x v="1"/>
    <x v="1"/>
    <s v="AZ"/>
  </r>
  <r>
    <x v="0"/>
    <n v="1012"/>
    <n v="4421"/>
    <s v="Skimmer"/>
    <n v="45"/>
    <x v="5"/>
    <n v="42"/>
    <x v="5"/>
    <x v="2"/>
    <x v="2"/>
    <s v="NM"/>
  </r>
  <r>
    <x v="0"/>
    <n v="1013"/>
    <n v="9212"/>
    <s v="1 Gal Muratic Acid"/>
    <n v="4"/>
    <x v="6"/>
    <n v="3"/>
    <x v="6"/>
    <x v="3"/>
    <x v="3"/>
    <s v="CO"/>
  </r>
  <r>
    <x v="0"/>
    <n v="1014"/>
    <n v="8722"/>
    <s v="Water Pump"/>
    <n v="344"/>
    <x v="3"/>
    <n v="158"/>
    <x v="3"/>
    <x v="0"/>
    <x v="0"/>
    <s v="CA"/>
  </r>
  <r>
    <x v="0"/>
    <n v="1015"/>
    <n v="2877"/>
    <s v="Net"/>
    <n v="11.4"/>
    <x v="1"/>
    <n v="4.9000000000000004"/>
    <x v="1"/>
    <x v="3"/>
    <x v="3"/>
    <s v="AZ"/>
  </r>
  <r>
    <x v="0"/>
    <n v="1016"/>
    <n v="2499"/>
    <s v="8 ft Hose"/>
    <n v="6.2"/>
    <x v="2"/>
    <n v="2.9999999999999991"/>
    <x v="2"/>
    <x v="2"/>
    <x v="2"/>
    <s v="CA"/>
  </r>
  <r>
    <x v="1"/>
    <n v="1017"/>
    <n v="2242"/>
    <s v="AutoVac"/>
    <n v="60"/>
    <x v="7"/>
    <n v="64"/>
    <x v="7"/>
    <x v="1"/>
    <x v="1"/>
    <s v="NM"/>
  </r>
  <r>
    <x v="1"/>
    <n v="1018"/>
    <n v="1109"/>
    <s v="Chlorine Test Kit"/>
    <n v="3"/>
    <x v="4"/>
    <n v="5"/>
    <x v="4"/>
    <x v="2"/>
    <x v="2"/>
    <s v="CA"/>
  </r>
  <r>
    <x v="1"/>
    <n v="1019"/>
    <n v="2499"/>
    <s v="8 ft Hose"/>
    <n v="6.2"/>
    <x v="2"/>
    <n v="2.9999999999999991"/>
    <x v="2"/>
    <x v="2"/>
    <x v="2"/>
    <s v="CO"/>
  </r>
  <r>
    <x v="1"/>
    <n v="1020"/>
    <n v="2499"/>
    <s v="8 ft Hose"/>
    <n v="6.2"/>
    <x v="2"/>
    <n v="2.9999999999999991"/>
    <x v="2"/>
    <x v="2"/>
    <x v="2"/>
    <s v="NV"/>
  </r>
  <r>
    <x v="1"/>
    <n v="1021"/>
    <n v="1109"/>
    <s v="Chlorine Test Kit"/>
    <n v="3"/>
    <x v="4"/>
    <n v="5"/>
    <x v="4"/>
    <x v="1"/>
    <x v="1"/>
    <s v="CO"/>
  </r>
  <r>
    <x v="1"/>
    <n v="1022"/>
    <n v="2877"/>
    <s v="Net"/>
    <n v="11.4"/>
    <x v="1"/>
    <n v="4.9000000000000004"/>
    <x v="1"/>
    <x v="2"/>
    <x v="2"/>
    <s v="UT"/>
  </r>
  <r>
    <x v="1"/>
    <n v="1023"/>
    <n v="1109"/>
    <s v="Chlorine Test Kit"/>
    <n v="3"/>
    <x v="4"/>
    <n v="5"/>
    <x v="4"/>
    <x v="3"/>
    <x v="3"/>
    <s v="NM"/>
  </r>
  <r>
    <x v="1"/>
    <n v="1024"/>
    <n v="9212"/>
    <s v="1 Gal Muratic Acid"/>
    <n v="4"/>
    <x v="6"/>
    <n v="3"/>
    <x v="6"/>
    <x v="1"/>
    <x v="1"/>
    <s v="UT"/>
  </r>
  <r>
    <x v="1"/>
    <n v="1025"/>
    <n v="2877"/>
    <s v="Net"/>
    <n v="11.4"/>
    <x v="1"/>
    <n v="4.9000000000000004"/>
    <x v="1"/>
    <x v="3"/>
    <x v="3"/>
    <s v="NV"/>
  </r>
  <r>
    <x v="1"/>
    <n v="1026"/>
    <n v="6119"/>
    <s v="Algea Killer 8 oz"/>
    <n v="9"/>
    <x v="8"/>
    <n v="5"/>
    <x v="4"/>
    <x v="3"/>
    <x v="3"/>
    <s v="NM"/>
  </r>
  <r>
    <x v="1"/>
    <n v="1027"/>
    <n v="6119"/>
    <s v="Algea Killer 8 oz"/>
    <n v="9"/>
    <x v="8"/>
    <n v="5"/>
    <x v="4"/>
    <x v="0"/>
    <x v="0"/>
    <s v="NV"/>
  </r>
  <r>
    <x v="1"/>
    <n v="1028"/>
    <n v="8722"/>
    <s v="Water Pump"/>
    <n v="344"/>
    <x v="3"/>
    <n v="158"/>
    <x v="3"/>
    <x v="0"/>
    <x v="0"/>
    <s v="AZ"/>
  </r>
  <r>
    <x v="1"/>
    <n v="1029"/>
    <n v="2499"/>
    <s v="8 ft Hose"/>
    <n v="6.2"/>
    <x v="2"/>
    <n v="2.9999999999999991"/>
    <x v="2"/>
    <x v="1"/>
    <x v="1"/>
    <s v="AZ"/>
  </r>
  <r>
    <x v="1"/>
    <n v="1030"/>
    <n v="4421"/>
    <s v="Skimmer"/>
    <n v="45"/>
    <x v="5"/>
    <n v="42"/>
    <x v="5"/>
    <x v="1"/>
    <x v="1"/>
    <s v="NV"/>
  </r>
  <r>
    <x v="1"/>
    <n v="1031"/>
    <n v="1109"/>
    <s v="Chlorine Test Kit"/>
    <n v="3"/>
    <x v="4"/>
    <n v="5"/>
    <x v="4"/>
    <x v="1"/>
    <x v="1"/>
    <s v="CA"/>
  </r>
  <r>
    <x v="1"/>
    <n v="1032"/>
    <n v="2877"/>
    <s v="Net"/>
    <n v="11.4"/>
    <x v="1"/>
    <n v="4.9000000000000004"/>
    <x v="1"/>
    <x v="0"/>
    <x v="0"/>
    <s v="AZ"/>
  </r>
  <r>
    <x v="1"/>
    <n v="1033"/>
    <n v="9822"/>
    <s v="Pool Cover"/>
    <n v="58.3"/>
    <x v="0"/>
    <n v="40.100000000000009"/>
    <x v="0"/>
    <x v="1"/>
    <x v="1"/>
    <s v="CA"/>
  </r>
  <r>
    <x v="1"/>
    <n v="1034"/>
    <n v="2877"/>
    <s v="Net"/>
    <n v="11.4"/>
    <x v="1"/>
    <n v="4.9000000000000004"/>
    <x v="1"/>
    <x v="1"/>
    <x v="1"/>
    <s v="CO"/>
  </r>
  <r>
    <x v="2"/>
    <n v="1035"/>
    <n v="2499"/>
    <s v="8 ft Hose"/>
    <n v="6.2"/>
    <x v="2"/>
    <n v="2.9999999999999991"/>
    <x v="2"/>
    <x v="3"/>
    <x v="3"/>
    <s v="CA"/>
  </r>
  <r>
    <x v="2"/>
    <n v="1036"/>
    <n v="2499"/>
    <s v="8 ft Hose"/>
    <n v="6.2"/>
    <x v="2"/>
    <n v="2.9999999999999991"/>
    <x v="2"/>
    <x v="1"/>
    <x v="1"/>
    <s v="NV"/>
  </r>
  <r>
    <x v="2"/>
    <n v="1037"/>
    <n v="6622"/>
    <s v="5 Gal Chlorine"/>
    <n v="42"/>
    <x v="9"/>
    <n v="35"/>
    <x v="8"/>
    <x v="1"/>
    <x v="1"/>
    <s v="NV"/>
  </r>
  <r>
    <x v="2"/>
    <n v="1038"/>
    <n v="2499"/>
    <s v="8 ft Hose"/>
    <n v="6.2"/>
    <x v="2"/>
    <n v="2.9999999999999991"/>
    <x v="2"/>
    <x v="1"/>
    <x v="1"/>
    <s v="NV"/>
  </r>
  <r>
    <x v="2"/>
    <n v="1039"/>
    <n v="2877"/>
    <s v="Net"/>
    <n v="11.4"/>
    <x v="1"/>
    <n v="4.9000000000000004"/>
    <x v="1"/>
    <x v="1"/>
    <x v="1"/>
    <s v="CA"/>
  </r>
  <r>
    <x v="2"/>
    <n v="1040"/>
    <n v="1109"/>
    <s v="Chlorine Test Kit"/>
    <n v="3"/>
    <x v="4"/>
    <n v="5"/>
    <x v="4"/>
    <x v="1"/>
    <x v="1"/>
    <s v="AZ"/>
  </r>
  <r>
    <x v="2"/>
    <n v="1041"/>
    <n v="2499"/>
    <s v="8 ft Hose"/>
    <n v="6.2"/>
    <x v="2"/>
    <n v="2.9999999999999991"/>
    <x v="2"/>
    <x v="0"/>
    <x v="0"/>
    <s v="NM"/>
  </r>
  <r>
    <x v="2"/>
    <n v="1042"/>
    <n v="8722"/>
    <s v="Water Pump"/>
    <n v="344"/>
    <x v="3"/>
    <n v="158"/>
    <x v="3"/>
    <x v="2"/>
    <x v="2"/>
    <s v="NM"/>
  </r>
  <r>
    <x v="2"/>
    <n v="1043"/>
    <n v="2242"/>
    <s v="AutoVac"/>
    <n v="60"/>
    <x v="7"/>
    <n v="64"/>
    <x v="7"/>
    <x v="2"/>
    <x v="2"/>
    <s v="CA"/>
  </r>
  <r>
    <x v="2"/>
    <n v="1044"/>
    <n v="2877"/>
    <s v="Net"/>
    <n v="11.4"/>
    <x v="1"/>
    <n v="4.9000000000000004"/>
    <x v="1"/>
    <x v="2"/>
    <x v="2"/>
    <s v="CA"/>
  </r>
  <r>
    <x v="2"/>
    <n v="1045"/>
    <n v="8722"/>
    <s v="Water Pump"/>
    <n v="344"/>
    <x v="3"/>
    <n v="158"/>
    <x v="3"/>
    <x v="3"/>
    <x v="3"/>
    <s v="AZ"/>
  </r>
  <r>
    <x v="2"/>
    <n v="1046"/>
    <n v="6119"/>
    <s v="Algea Killer 8 oz"/>
    <n v="9"/>
    <x v="8"/>
    <n v="5"/>
    <x v="4"/>
    <x v="1"/>
    <x v="1"/>
    <s v="UT"/>
  </r>
  <r>
    <x v="2"/>
    <n v="1047"/>
    <n v="6622"/>
    <s v="5 Gal Chlorine"/>
    <n v="42"/>
    <x v="9"/>
    <n v="35"/>
    <x v="8"/>
    <x v="3"/>
    <x v="3"/>
    <s v="AZ"/>
  </r>
  <r>
    <x v="2"/>
    <n v="1048"/>
    <n v="8722"/>
    <s v="Water Pump"/>
    <n v="344"/>
    <x v="3"/>
    <n v="158"/>
    <x v="3"/>
    <x v="0"/>
    <x v="0"/>
    <s v="AZ"/>
  </r>
  <r>
    <x v="3"/>
    <n v="1049"/>
    <n v="2499"/>
    <s v="8 ft Hose"/>
    <n v="6.2"/>
    <x v="2"/>
    <n v="2.9999999999999991"/>
    <x v="2"/>
    <x v="0"/>
    <x v="0"/>
    <s v="CO"/>
  </r>
  <r>
    <x v="3"/>
    <n v="1050"/>
    <n v="2877"/>
    <s v="Net"/>
    <n v="11.4"/>
    <x v="1"/>
    <n v="4.9000000000000004"/>
    <x v="1"/>
    <x v="0"/>
    <x v="0"/>
    <s v="AZ"/>
  </r>
  <r>
    <x v="3"/>
    <n v="1051"/>
    <n v="6119"/>
    <s v="Algea Killer 8 oz"/>
    <n v="9"/>
    <x v="8"/>
    <n v="5"/>
    <x v="4"/>
    <x v="2"/>
    <x v="2"/>
    <s v="UT"/>
  </r>
  <r>
    <x v="3"/>
    <n v="1052"/>
    <n v="6622"/>
    <s v="5 Gal Chlorine"/>
    <n v="42"/>
    <x v="9"/>
    <n v="35"/>
    <x v="8"/>
    <x v="2"/>
    <x v="2"/>
    <s v="AZ"/>
  </r>
  <r>
    <x v="3"/>
    <n v="1053"/>
    <n v="2242"/>
    <s v="AutoVac"/>
    <n v="60"/>
    <x v="7"/>
    <n v="64"/>
    <x v="7"/>
    <x v="0"/>
    <x v="0"/>
    <s v="CA"/>
  </r>
  <r>
    <x v="3"/>
    <n v="1054"/>
    <n v="4421"/>
    <s v="Skimmer"/>
    <n v="45"/>
    <x v="5"/>
    <n v="42"/>
    <x v="5"/>
    <x v="2"/>
    <x v="2"/>
    <s v="NV"/>
  </r>
  <r>
    <x v="3"/>
    <n v="1055"/>
    <n v="6119"/>
    <s v="Algea Killer 8 oz"/>
    <n v="9"/>
    <x v="8"/>
    <n v="5"/>
    <x v="4"/>
    <x v="1"/>
    <x v="1"/>
    <s v="NV"/>
  </r>
  <r>
    <x v="3"/>
    <n v="1056"/>
    <n v="1109"/>
    <s v="Chlorine Test Kit"/>
    <n v="3"/>
    <x v="4"/>
    <n v="5"/>
    <x v="4"/>
    <x v="2"/>
    <x v="2"/>
    <s v="CA"/>
  </r>
  <r>
    <x v="3"/>
    <n v="1057"/>
    <n v="2499"/>
    <s v="8 ft Hose"/>
    <n v="6.2"/>
    <x v="2"/>
    <n v="2.9999999999999991"/>
    <x v="2"/>
    <x v="1"/>
    <x v="1"/>
    <s v="CA"/>
  </r>
  <r>
    <x v="3"/>
    <n v="1058"/>
    <n v="6119"/>
    <s v="Algea Killer 8 oz"/>
    <n v="9"/>
    <x v="8"/>
    <n v="5"/>
    <x v="4"/>
    <x v="3"/>
    <x v="3"/>
    <s v="AZ"/>
  </r>
  <r>
    <x v="3"/>
    <n v="1059"/>
    <n v="2242"/>
    <s v="AutoVac"/>
    <n v="60"/>
    <x v="7"/>
    <n v="64"/>
    <x v="7"/>
    <x v="2"/>
    <x v="2"/>
    <s v="AZ"/>
  </r>
  <r>
    <x v="3"/>
    <n v="1060"/>
    <n v="6119"/>
    <s v="Algea Killer 8 oz"/>
    <n v="9"/>
    <x v="8"/>
    <n v="5"/>
    <x v="4"/>
    <x v="2"/>
    <x v="2"/>
    <s v="NV"/>
  </r>
  <r>
    <x v="4"/>
    <n v="1061"/>
    <n v="1109"/>
    <s v="Chlorine Test Kit"/>
    <n v="3"/>
    <x v="4"/>
    <n v="5"/>
    <x v="4"/>
    <x v="2"/>
    <x v="2"/>
    <s v="NV"/>
  </r>
  <r>
    <x v="4"/>
    <n v="1062"/>
    <n v="2499"/>
    <s v="8 ft Hose"/>
    <n v="6.2"/>
    <x v="2"/>
    <n v="2.9999999999999991"/>
    <x v="2"/>
    <x v="0"/>
    <x v="0"/>
    <s v="AZ"/>
  </r>
  <r>
    <x v="4"/>
    <n v="1063"/>
    <n v="1109"/>
    <s v="Chlorine Test Kit"/>
    <n v="3"/>
    <x v="4"/>
    <n v="5"/>
    <x v="4"/>
    <x v="2"/>
    <x v="2"/>
    <s v="CA"/>
  </r>
  <r>
    <x v="4"/>
    <n v="1064"/>
    <n v="2499"/>
    <s v="8 ft Hose"/>
    <n v="6.2"/>
    <x v="2"/>
    <n v="2.9999999999999991"/>
    <x v="2"/>
    <x v="3"/>
    <x v="3"/>
    <s v="AZ"/>
  </r>
  <r>
    <x v="4"/>
    <n v="1065"/>
    <n v="2499"/>
    <s v="8 ft Hose"/>
    <n v="6.2"/>
    <x v="2"/>
    <n v="2.9999999999999991"/>
    <x v="2"/>
    <x v="2"/>
    <x v="2"/>
    <s v="NM"/>
  </r>
  <r>
    <x v="4"/>
    <n v="1066"/>
    <n v="2877"/>
    <s v="Net"/>
    <n v="11.4"/>
    <x v="1"/>
    <n v="4.9000000000000004"/>
    <x v="1"/>
    <x v="2"/>
    <x v="2"/>
    <s v="NV"/>
  </r>
  <r>
    <x v="4"/>
    <n v="1067"/>
    <n v="2877"/>
    <s v="Net"/>
    <n v="11.4"/>
    <x v="1"/>
    <n v="4.9000000000000004"/>
    <x v="1"/>
    <x v="2"/>
    <x v="2"/>
    <s v="UT"/>
  </r>
  <r>
    <x v="4"/>
    <n v="1068"/>
    <n v="6119"/>
    <s v="Algea Killer 8 oz"/>
    <n v="9"/>
    <x v="8"/>
    <n v="5"/>
    <x v="4"/>
    <x v="1"/>
    <x v="1"/>
    <s v="CA"/>
  </r>
  <r>
    <x v="4"/>
    <n v="1069"/>
    <n v="1109"/>
    <s v="Chlorine Test Kit"/>
    <n v="3"/>
    <x v="4"/>
    <n v="5"/>
    <x v="4"/>
    <x v="2"/>
    <x v="2"/>
    <s v="AZ"/>
  </r>
  <r>
    <x v="4"/>
    <n v="1070"/>
    <n v="2499"/>
    <s v="8 ft Hose"/>
    <n v="6.2"/>
    <x v="2"/>
    <n v="2.9999999999999991"/>
    <x v="2"/>
    <x v="3"/>
    <x v="3"/>
    <s v="AZ"/>
  </r>
  <r>
    <x v="4"/>
    <n v="1071"/>
    <n v="1109"/>
    <s v="Chlorine Test Kit"/>
    <n v="3"/>
    <x v="4"/>
    <n v="5"/>
    <x v="4"/>
    <x v="0"/>
    <x v="0"/>
    <s v="AZ"/>
  </r>
  <r>
    <x v="4"/>
    <n v="1072"/>
    <n v="1109"/>
    <s v="Chlorine Test Kit"/>
    <n v="3"/>
    <x v="4"/>
    <n v="5"/>
    <x v="4"/>
    <x v="2"/>
    <x v="2"/>
    <s v="NV"/>
  </r>
  <r>
    <x v="4"/>
    <n v="1073"/>
    <n v="6622"/>
    <s v="5 Gal Chlorine"/>
    <n v="42"/>
    <x v="9"/>
    <n v="35"/>
    <x v="8"/>
    <x v="2"/>
    <x v="2"/>
    <s v="CA"/>
  </r>
  <r>
    <x v="4"/>
    <n v="1074"/>
    <n v="2877"/>
    <s v="Net"/>
    <n v="11.4"/>
    <x v="1"/>
    <n v="4.9000000000000004"/>
    <x v="1"/>
    <x v="2"/>
    <x v="2"/>
    <s v="AZ"/>
  </r>
  <r>
    <x v="4"/>
    <n v="1075"/>
    <n v="1109"/>
    <s v="Chlorine Test Kit"/>
    <n v="3"/>
    <x v="4"/>
    <n v="5"/>
    <x v="4"/>
    <x v="3"/>
    <x v="3"/>
    <s v="CA"/>
  </r>
  <r>
    <x v="4"/>
    <n v="1076"/>
    <n v="1109"/>
    <s v="Chlorine Test Kit"/>
    <n v="3"/>
    <x v="4"/>
    <n v="5"/>
    <x v="4"/>
    <x v="1"/>
    <x v="1"/>
    <s v="AZ"/>
  </r>
  <r>
    <x v="4"/>
    <n v="1077"/>
    <n v="9822"/>
    <s v="Pool Cover"/>
    <n v="58.3"/>
    <x v="0"/>
    <n v="40.100000000000009"/>
    <x v="0"/>
    <x v="3"/>
    <x v="3"/>
    <s v="AZ"/>
  </r>
  <r>
    <x v="4"/>
    <n v="1078"/>
    <n v="2877"/>
    <s v="Net"/>
    <n v="11.4"/>
    <x v="1"/>
    <n v="4.9000000000000004"/>
    <x v="1"/>
    <x v="1"/>
    <x v="1"/>
    <s v="NV"/>
  </r>
  <r>
    <x v="5"/>
    <n v="1079"/>
    <n v="2877"/>
    <s v="Net"/>
    <n v="11.4"/>
    <x v="1"/>
    <n v="4.9000000000000004"/>
    <x v="1"/>
    <x v="1"/>
    <x v="1"/>
    <s v="NM"/>
  </r>
  <r>
    <x v="5"/>
    <n v="1080"/>
    <n v="4421"/>
    <s v="Skimmer"/>
    <n v="45"/>
    <x v="5"/>
    <n v="42"/>
    <x v="5"/>
    <x v="2"/>
    <x v="2"/>
    <s v="CA"/>
  </r>
  <r>
    <x v="5"/>
    <n v="1081"/>
    <n v="6119"/>
    <s v="Algea Killer 8 oz"/>
    <n v="9"/>
    <x v="8"/>
    <n v="5"/>
    <x v="4"/>
    <x v="2"/>
    <x v="2"/>
    <s v="UT"/>
  </r>
  <r>
    <x v="5"/>
    <n v="1082"/>
    <n v="1109"/>
    <s v="Chlorine Test Kit"/>
    <n v="3"/>
    <x v="4"/>
    <n v="5"/>
    <x v="4"/>
    <x v="0"/>
    <x v="0"/>
    <s v="CA"/>
  </r>
  <r>
    <x v="5"/>
    <n v="1083"/>
    <n v="1109"/>
    <s v="Chlorine Test Kit"/>
    <n v="3"/>
    <x v="4"/>
    <n v="5"/>
    <x v="4"/>
    <x v="0"/>
    <x v="0"/>
    <s v="NV"/>
  </r>
  <r>
    <x v="5"/>
    <n v="1084"/>
    <n v="6119"/>
    <s v="Algea Killer 8 oz"/>
    <n v="9"/>
    <x v="8"/>
    <n v="5"/>
    <x v="4"/>
    <x v="0"/>
    <x v="0"/>
    <s v="AZ"/>
  </r>
  <r>
    <x v="5"/>
    <n v="1085"/>
    <n v="9822"/>
    <s v="Pool Cover"/>
    <n v="58.3"/>
    <x v="0"/>
    <n v="40.100000000000009"/>
    <x v="0"/>
    <x v="2"/>
    <x v="2"/>
    <s v="NV"/>
  </r>
  <r>
    <x v="5"/>
    <n v="1086"/>
    <n v="1109"/>
    <s v="Chlorine Test Kit"/>
    <n v="3"/>
    <x v="4"/>
    <n v="5"/>
    <x v="4"/>
    <x v="3"/>
    <x v="3"/>
    <s v="AZ"/>
  </r>
  <r>
    <x v="5"/>
    <n v="1087"/>
    <n v="2499"/>
    <s v="8 ft Hose"/>
    <n v="6.2"/>
    <x v="2"/>
    <n v="2.9999999999999991"/>
    <x v="2"/>
    <x v="0"/>
    <x v="0"/>
    <s v="CA"/>
  </r>
  <r>
    <x v="5"/>
    <n v="1088"/>
    <n v="2499"/>
    <s v="8 ft Hose"/>
    <n v="6.2"/>
    <x v="2"/>
    <n v="2.9999999999999991"/>
    <x v="2"/>
    <x v="0"/>
    <x v="0"/>
    <s v="NM"/>
  </r>
  <r>
    <x v="5"/>
    <n v="1089"/>
    <n v="6119"/>
    <s v="Algea Killer 8 oz"/>
    <n v="9"/>
    <x v="8"/>
    <n v="5"/>
    <x v="4"/>
    <x v="2"/>
    <x v="2"/>
    <s v="NV"/>
  </r>
  <r>
    <x v="5"/>
    <n v="1090"/>
    <n v="2877"/>
    <s v="Net"/>
    <n v="11.4"/>
    <x v="1"/>
    <n v="4.9000000000000004"/>
    <x v="1"/>
    <x v="0"/>
    <x v="0"/>
    <s v="CA"/>
  </r>
  <r>
    <x v="5"/>
    <n v="1091"/>
    <n v="2877"/>
    <s v="Net"/>
    <n v="11.4"/>
    <x v="1"/>
    <n v="4.9000000000000004"/>
    <x v="1"/>
    <x v="3"/>
    <x v="3"/>
    <s v="NV"/>
  </r>
  <r>
    <x v="5"/>
    <n v="1092"/>
    <n v="2877"/>
    <s v="Net"/>
    <n v="11.4"/>
    <x v="1"/>
    <n v="4.9000000000000004"/>
    <x v="1"/>
    <x v="2"/>
    <x v="2"/>
    <s v="CA"/>
  </r>
  <r>
    <x v="5"/>
    <n v="1093"/>
    <n v="6119"/>
    <s v="Algea Killer 8 oz"/>
    <n v="9"/>
    <x v="8"/>
    <n v="5"/>
    <x v="4"/>
    <x v="1"/>
    <x v="1"/>
    <s v="AZ"/>
  </r>
  <r>
    <x v="5"/>
    <n v="1094"/>
    <n v="6119"/>
    <s v="Algea Killer 8 oz"/>
    <n v="9"/>
    <x v="8"/>
    <n v="5"/>
    <x v="4"/>
    <x v="2"/>
    <x v="2"/>
    <s v="CA"/>
  </r>
  <r>
    <x v="5"/>
    <n v="1095"/>
    <n v="2499"/>
    <s v="8 ft Hose"/>
    <n v="6.2"/>
    <x v="2"/>
    <n v="2.9999999999999991"/>
    <x v="2"/>
    <x v="3"/>
    <x v="3"/>
    <s v="AZ"/>
  </r>
  <r>
    <x v="5"/>
    <n v="1096"/>
    <n v="6119"/>
    <s v="Algea Killer 8 oz"/>
    <n v="9"/>
    <x v="8"/>
    <n v="5"/>
    <x v="4"/>
    <x v="2"/>
    <x v="2"/>
    <s v="AZ"/>
  </r>
  <r>
    <x v="5"/>
    <n v="1097"/>
    <n v="9212"/>
    <s v="1 Gal Muratic Acid"/>
    <n v="4"/>
    <x v="6"/>
    <n v="3"/>
    <x v="6"/>
    <x v="3"/>
    <x v="3"/>
    <s v="NV"/>
  </r>
  <r>
    <x v="5"/>
    <n v="1098"/>
    <n v="2877"/>
    <s v="Net"/>
    <n v="11.4"/>
    <x v="1"/>
    <n v="4.9000000000000004"/>
    <x v="1"/>
    <x v="1"/>
    <x v="1"/>
    <s v="NM"/>
  </r>
  <r>
    <x v="6"/>
    <n v="1099"/>
    <n v="2877"/>
    <s v="Net"/>
    <n v="11.4"/>
    <x v="1"/>
    <n v="4.9000000000000004"/>
    <x v="1"/>
    <x v="2"/>
    <x v="2"/>
    <s v="CA"/>
  </r>
  <r>
    <x v="6"/>
    <n v="1100"/>
    <n v="6119"/>
    <s v="Algea Killer 8 oz"/>
    <n v="9"/>
    <x v="8"/>
    <n v="5"/>
    <x v="4"/>
    <x v="0"/>
    <x v="0"/>
    <s v="UT"/>
  </r>
  <r>
    <x v="6"/>
    <n v="1101"/>
    <n v="2499"/>
    <s v="8 ft Hose"/>
    <n v="6.2"/>
    <x v="2"/>
    <n v="2.9999999999999991"/>
    <x v="2"/>
    <x v="2"/>
    <x v="2"/>
    <s v="CA"/>
  </r>
  <r>
    <x v="6"/>
    <n v="1102"/>
    <n v="2242"/>
    <s v="AutoVac"/>
    <n v="60"/>
    <x v="7"/>
    <n v="64"/>
    <x v="7"/>
    <x v="1"/>
    <x v="1"/>
    <s v="NV"/>
  </r>
  <r>
    <x v="6"/>
    <n v="1103"/>
    <n v="2877"/>
    <s v="Net"/>
    <n v="11.4"/>
    <x v="1"/>
    <n v="4.9000000000000004"/>
    <x v="1"/>
    <x v="1"/>
    <x v="1"/>
    <s v="AZ"/>
  </r>
  <r>
    <x v="6"/>
    <n v="1104"/>
    <n v="2877"/>
    <s v="Net"/>
    <n v="11.4"/>
    <x v="1"/>
    <n v="4.9000000000000004"/>
    <x v="1"/>
    <x v="2"/>
    <x v="2"/>
    <s v="NV"/>
  </r>
  <r>
    <x v="6"/>
    <n v="1105"/>
    <n v="2499"/>
    <s v="8 ft Hose"/>
    <n v="6.2"/>
    <x v="2"/>
    <n v="2.9999999999999991"/>
    <x v="2"/>
    <x v="1"/>
    <x v="1"/>
    <s v="AZ"/>
  </r>
  <r>
    <x v="6"/>
    <n v="1106"/>
    <n v="9822"/>
    <s v="Pool Cover"/>
    <n v="58.3"/>
    <x v="0"/>
    <n v="40.100000000000009"/>
    <x v="0"/>
    <x v="1"/>
    <x v="1"/>
    <s v="CA"/>
  </r>
  <r>
    <x v="6"/>
    <n v="1107"/>
    <n v="1109"/>
    <s v="Chlorine Test Kit"/>
    <n v="3"/>
    <x v="4"/>
    <n v="5"/>
    <x v="4"/>
    <x v="3"/>
    <x v="3"/>
    <s v="NM"/>
  </r>
  <r>
    <x v="6"/>
    <n v="1108"/>
    <n v="9822"/>
    <s v="Pool Cover"/>
    <n v="58.3"/>
    <x v="0"/>
    <n v="40.100000000000009"/>
    <x v="0"/>
    <x v="2"/>
    <x v="2"/>
    <s v="NV"/>
  </r>
  <r>
    <x v="6"/>
    <n v="1109"/>
    <n v="8722"/>
    <s v="Water Pump"/>
    <n v="344"/>
    <x v="3"/>
    <n v="158"/>
    <x v="3"/>
    <x v="1"/>
    <x v="1"/>
    <s v="CA"/>
  </r>
  <r>
    <x v="6"/>
    <n v="1110"/>
    <n v="8722"/>
    <s v="Water Pump"/>
    <n v="344"/>
    <x v="3"/>
    <n v="158"/>
    <x v="3"/>
    <x v="3"/>
    <x v="3"/>
    <s v="NV"/>
  </r>
  <r>
    <x v="6"/>
    <n v="1111"/>
    <n v="6622"/>
    <s v="5 Gal Chlorine"/>
    <n v="42"/>
    <x v="9"/>
    <n v="35"/>
    <x v="8"/>
    <x v="3"/>
    <x v="3"/>
    <s v="CA"/>
  </r>
  <r>
    <x v="6"/>
    <n v="1112"/>
    <n v="6622"/>
    <s v="5 Gal Chlorine"/>
    <n v="42"/>
    <x v="9"/>
    <n v="35"/>
    <x v="8"/>
    <x v="2"/>
    <x v="2"/>
    <s v="AZ"/>
  </r>
  <r>
    <x v="6"/>
    <n v="1113"/>
    <n v="9822"/>
    <s v="Pool Cover"/>
    <n v="58.3"/>
    <x v="0"/>
    <n v="40.100000000000009"/>
    <x v="0"/>
    <x v="0"/>
    <x v="0"/>
    <s v="CA"/>
  </r>
  <r>
    <x v="6"/>
    <n v="1114"/>
    <n v="2242"/>
    <s v="AutoVac"/>
    <n v="60"/>
    <x v="7"/>
    <n v="64"/>
    <x v="7"/>
    <x v="1"/>
    <x v="1"/>
    <s v="AZ"/>
  </r>
  <r>
    <x v="6"/>
    <n v="1115"/>
    <n v="8722"/>
    <s v="Water Pump"/>
    <n v="344"/>
    <x v="3"/>
    <n v="158"/>
    <x v="3"/>
    <x v="0"/>
    <x v="0"/>
    <s v="AZ"/>
  </r>
  <r>
    <x v="6"/>
    <n v="1116"/>
    <n v="6622"/>
    <s v="5 Gal Chlorine"/>
    <n v="42"/>
    <x v="9"/>
    <n v="35"/>
    <x v="8"/>
    <x v="2"/>
    <x v="2"/>
    <s v="NV"/>
  </r>
  <r>
    <x v="6"/>
    <n v="1117"/>
    <n v="8722"/>
    <s v="Water Pump"/>
    <n v="344"/>
    <x v="3"/>
    <n v="158"/>
    <x v="3"/>
    <x v="3"/>
    <x v="3"/>
    <s v="NM"/>
  </r>
  <r>
    <x v="6"/>
    <n v="1118"/>
    <n v="9822"/>
    <s v="Pool Cover"/>
    <n v="58.3"/>
    <x v="0"/>
    <n v="40.100000000000009"/>
    <x v="0"/>
    <x v="1"/>
    <x v="1"/>
    <s v="CA"/>
  </r>
  <r>
    <x v="6"/>
    <n v="1119"/>
    <n v="2242"/>
    <s v="AutoVac"/>
    <n v="60"/>
    <x v="7"/>
    <n v="64"/>
    <x v="7"/>
    <x v="0"/>
    <x v="0"/>
    <s v="UT"/>
  </r>
  <r>
    <x v="6"/>
    <n v="1120"/>
    <n v="2242"/>
    <s v="AutoVac"/>
    <n v="60"/>
    <x v="7"/>
    <n v="64"/>
    <x v="7"/>
    <x v="2"/>
    <x v="2"/>
    <s v="CA"/>
  </r>
  <r>
    <x v="6"/>
    <n v="1121"/>
    <n v="4421"/>
    <s v="Skimmer"/>
    <n v="45"/>
    <x v="5"/>
    <n v="42"/>
    <x v="5"/>
    <x v="2"/>
    <x v="2"/>
    <s v="NV"/>
  </r>
  <r>
    <x v="6"/>
    <n v="1122"/>
    <n v="8722"/>
    <s v="Water Pump"/>
    <n v="344"/>
    <x v="3"/>
    <n v="158"/>
    <x v="3"/>
    <x v="2"/>
    <x v="2"/>
    <s v="AZ"/>
  </r>
  <r>
    <x v="6"/>
    <n v="1123"/>
    <n v="9822"/>
    <s v="Pool Cover"/>
    <n v="58.3"/>
    <x v="0"/>
    <n v="40.100000000000009"/>
    <x v="0"/>
    <x v="2"/>
    <x v="2"/>
    <s v="NV"/>
  </r>
  <r>
    <x v="6"/>
    <n v="1124"/>
    <n v="4421"/>
    <s v="Skimmer"/>
    <n v="45"/>
    <x v="5"/>
    <n v="42"/>
    <x v="5"/>
    <x v="2"/>
    <x v="2"/>
    <s v="AZ"/>
  </r>
  <r>
    <x v="7"/>
    <n v="1125"/>
    <n v="2242"/>
    <s v="AutoVac"/>
    <n v="60"/>
    <x v="7"/>
    <n v="64"/>
    <x v="7"/>
    <x v="2"/>
    <x v="2"/>
    <s v="CA"/>
  </r>
  <r>
    <x v="7"/>
    <n v="1126"/>
    <n v="9212"/>
    <s v="1 Gal Muratic Acid"/>
    <n v="4"/>
    <x v="6"/>
    <n v="3"/>
    <x v="6"/>
    <x v="2"/>
    <x v="2"/>
    <s v="NM"/>
  </r>
  <r>
    <x v="7"/>
    <n v="1127"/>
    <n v="8722"/>
    <s v="Water Pump"/>
    <n v="344"/>
    <x v="3"/>
    <n v="158"/>
    <x v="3"/>
    <x v="0"/>
    <x v="0"/>
    <s v="NV"/>
  </r>
  <r>
    <x v="7"/>
    <n v="1128"/>
    <n v="6622"/>
    <s v="5 Gal Chlorine"/>
    <n v="42"/>
    <x v="9"/>
    <n v="35"/>
    <x v="8"/>
    <x v="1"/>
    <x v="1"/>
    <s v="CA"/>
  </r>
  <r>
    <x v="7"/>
    <n v="1129"/>
    <n v="9822"/>
    <s v="Pool Cover"/>
    <n v="58.3"/>
    <x v="0"/>
    <n v="40.100000000000009"/>
    <x v="0"/>
    <x v="3"/>
    <x v="3"/>
    <s v="NV"/>
  </r>
  <r>
    <x v="7"/>
    <n v="1130"/>
    <n v="4421"/>
    <s v="Skimmer"/>
    <n v="45"/>
    <x v="5"/>
    <n v="42"/>
    <x v="5"/>
    <x v="3"/>
    <x v="3"/>
    <s v="CA"/>
  </r>
  <r>
    <x v="7"/>
    <n v="1131"/>
    <n v="9212"/>
    <s v="1 Gal Muratic Acid"/>
    <n v="4"/>
    <x v="6"/>
    <n v="3"/>
    <x v="6"/>
    <x v="3"/>
    <x v="3"/>
    <s v="AZ"/>
  </r>
  <r>
    <x v="7"/>
    <n v="1132"/>
    <n v="9212"/>
    <s v="1 Gal Muratic Acid"/>
    <n v="4"/>
    <x v="6"/>
    <n v="3"/>
    <x v="6"/>
    <x v="3"/>
    <x v="3"/>
    <s v="CA"/>
  </r>
  <r>
    <x v="7"/>
    <n v="1133"/>
    <n v="9822"/>
    <s v="Pool Cover"/>
    <n v="58.3"/>
    <x v="0"/>
    <n v="40.100000000000009"/>
    <x v="0"/>
    <x v="0"/>
    <x v="0"/>
    <s v="AZ"/>
  </r>
  <r>
    <x v="7"/>
    <n v="1134"/>
    <n v="9822"/>
    <s v="Pool Cover"/>
    <n v="58.3"/>
    <x v="0"/>
    <n v="40.100000000000009"/>
    <x v="0"/>
    <x v="2"/>
    <x v="2"/>
    <s v="AZ"/>
  </r>
  <r>
    <x v="7"/>
    <n v="1135"/>
    <n v="8722"/>
    <s v="Water Pump"/>
    <n v="344"/>
    <x v="3"/>
    <n v="158"/>
    <x v="3"/>
    <x v="0"/>
    <x v="0"/>
    <s v="NV"/>
  </r>
  <r>
    <x v="7"/>
    <n v="1136"/>
    <n v="2242"/>
    <s v="AutoVac"/>
    <n v="60"/>
    <x v="7"/>
    <n v="64"/>
    <x v="7"/>
    <x v="2"/>
    <x v="2"/>
    <s v="NM"/>
  </r>
  <r>
    <x v="7"/>
    <n v="1137"/>
    <n v="9822"/>
    <s v="Pool Cover"/>
    <n v="58.3"/>
    <x v="0"/>
    <n v="40.100000000000009"/>
    <x v="0"/>
    <x v="1"/>
    <x v="1"/>
    <s v="CA"/>
  </r>
  <r>
    <x v="7"/>
    <n v="1138"/>
    <n v="8722"/>
    <s v="Water Pump"/>
    <n v="344"/>
    <x v="3"/>
    <n v="158"/>
    <x v="3"/>
    <x v="0"/>
    <x v="0"/>
    <s v="UT"/>
  </r>
  <r>
    <x v="7"/>
    <n v="1139"/>
    <n v="4421"/>
    <s v="Skimmer"/>
    <n v="45"/>
    <x v="5"/>
    <n v="42"/>
    <x v="5"/>
    <x v="2"/>
    <x v="2"/>
    <s v="CA"/>
  </r>
  <r>
    <x v="7"/>
    <n v="1140"/>
    <n v="4421"/>
    <s v="Skimmer"/>
    <n v="45"/>
    <x v="5"/>
    <n v="42"/>
    <x v="5"/>
    <x v="1"/>
    <x v="1"/>
    <s v="NV"/>
  </r>
  <r>
    <x v="7"/>
    <n v="1141"/>
    <n v="9212"/>
    <s v="1 Gal Muratic Acid"/>
    <n v="4"/>
    <x v="6"/>
    <n v="3"/>
    <x v="6"/>
    <x v="1"/>
    <x v="1"/>
    <s v="AZ"/>
  </r>
  <r>
    <x v="8"/>
    <n v="1142"/>
    <n v="2242"/>
    <s v="AutoVac"/>
    <n v="60"/>
    <x v="7"/>
    <n v="64"/>
    <x v="7"/>
    <x v="1"/>
    <x v="1"/>
    <s v="NV"/>
  </r>
  <r>
    <x v="8"/>
    <n v="1143"/>
    <n v="9822"/>
    <s v="Pool Cover"/>
    <n v="58.3"/>
    <x v="0"/>
    <n v="40.100000000000009"/>
    <x v="0"/>
    <x v="3"/>
    <x v="3"/>
    <s v="AZ"/>
  </r>
  <r>
    <x v="8"/>
    <n v="1144"/>
    <n v="2242"/>
    <s v="AutoVac"/>
    <n v="60"/>
    <x v="7"/>
    <n v="64"/>
    <x v="7"/>
    <x v="3"/>
    <x v="3"/>
    <s v="CA"/>
  </r>
  <r>
    <x v="8"/>
    <n v="1145"/>
    <n v="4421"/>
    <s v="Skimmer"/>
    <n v="45"/>
    <x v="5"/>
    <n v="42"/>
    <x v="5"/>
    <x v="3"/>
    <x v="3"/>
    <s v="NM"/>
  </r>
  <r>
    <x v="8"/>
    <n v="1146"/>
    <n v="8722"/>
    <s v="Water Pump"/>
    <n v="344"/>
    <x v="3"/>
    <n v="158"/>
    <x v="3"/>
    <x v="3"/>
    <x v="3"/>
    <s v="NV"/>
  </r>
  <r>
    <x v="8"/>
    <n v="1147"/>
    <n v="9822"/>
    <s v="Pool Cover"/>
    <n v="58.3"/>
    <x v="0"/>
    <n v="40.100000000000009"/>
    <x v="0"/>
    <x v="0"/>
    <x v="0"/>
    <s v="CA"/>
  </r>
  <r>
    <x v="8"/>
    <n v="1148"/>
    <n v="9212"/>
    <s v="1 Gal Muratic Acid"/>
    <n v="4"/>
    <x v="6"/>
    <n v="3"/>
    <x v="6"/>
    <x v="2"/>
    <x v="2"/>
    <s v="AZ"/>
  </r>
  <r>
    <x v="8"/>
    <n v="1149"/>
    <n v="8722"/>
    <s v="Water Pump"/>
    <n v="344"/>
    <x v="3"/>
    <n v="158"/>
    <x v="3"/>
    <x v="0"/>
    <x v="0"/>
    <s v="AZ"/>
  </r>
  <r>
    <x v="9"/>
    <n v="1150"/>
    <n v="2242"/>
    <s v="AutoVac"/>
    <n v="60"/>
    <x v="7"/>
    <n v="64"/>
    <x v="7"/>
    <x v="2"/>
    <x v="2"/>
    <s v="UT"/>
  </r>
  <r>
    <x v="9"/>
    <n v="1151"/>
    <n v="2242"/>
    <s v="AutoVac"/>
    <n v="60"/>
    <x v="7"/>
    <n v="64"/>
    <x v="7"/>
    <x v="1"/>
    <x v="1"/>
    <s v="CA"/>
  </r>
  <r>
    <x v="9"/>
    <n v="1152"/>
    <n v="4421"/>
    <s v="Skimmer"/>
    <n v="45"/>
    <x v="5"/>
    <n v="42"/>
    <x v="5"/>
    <x v="0"/>
    <x v="0"/>
    <s v="NV"/>
  </r>
  <r>
    <x v="9"/>
    <n v="1153"/>
    <n v="8722"/>
    <s v="Water Pump"/>
    <n v="344"/>
    <x v="3"/>
    <n v="158"/>
    <x v="3"/>
    <x v="2"/>
    <x v="2"/>
    <s v="AZ"/>
  </r>
  <r>
    <x v="9"/>
    <n v="1154"/>
    <n v="9822"/>
    <s v="Pool Cover"/>
    <n v="58.3"/>
    <x v="0"/>
    <n v="40.100000000000009"/>
    <x v="0"/>
    <x v="1"/>
    <x v="1"/>
    <s v="NV"/>
  </r>
  <r>
    <x v="9"/>
    <n v="1155"/>
    <n v="4421"/>
    <s v="Skimmer"/>
    <n v="45"/>
    <x v="5"/>
    <n v="42"/>
    <x v="5"/>
    <x v="2"/>
    <x v="2"/>
    <s v="AZ"/>
  </r>
  <r>
    <x v="9"/>
    <n v="1156"/>
    <n v="2242"/>
    <s v="AutoVac"/>
    <n v="60"/>
    <x v="7"/>
    <n v="64"/>
    <x v="7"/>
    <x v="2"/>
    <x v="2"/>
    <s v="CA"/>
  </r>
  <r>
    <x v="9"/>
    <n v="1157"/>
    <n v="9212"/>
    <s v="1 Gal Muratic Acid"/>
    <n v="4"/>
    <x v="6"/>
    <n v="3"/>
    <x v="6"/>
    <x v="2"/>
    <x v="2"/>
    <s v="NM"/>
  </r>
  <r>
    <x v="10"/>
    <n v="1158"/>
    <n v="8722"/>
    <s v="Water Pump"/>
    <n v="344"/>
    <x v="3"/>
    <n v="158"/>
    <x v="3"/>
    <x v="0"/>
    <x v="0"/>
    <s v="NV"/>
  </r>
  <r>
    <x v="10"/>
    <n v="1159"/>
    <n v="6622"/>
    <s v="5 Gal Chlorine"/>
    <n v="42"/>
    <x v="9"/>
    <n v="35"/>
    <x v="8"/>
    <x v="2"/>
    <x v="2"/>
    <s v="CA"/>
  </r>
  <r>
    <x v="10"/>
    <n v="1160"/>
    <n v="9822"/>
    <s v="Pool Cover"/>
    <n v="58.3"/>
    <x v="0"/>
    <n v="40.100000000000009"/>
    <x v="0"/>
    <x v="3"/>
    <x v="3"/>
    <s v="NV"/>
  </r>
  <r>
    <x v="10"/>
    <n v="1161"/>
    <n v="4421"/>
    <s v="Skimmer"/>
    <n v="45"/>
    <x v="5"/>
    <n v="42"/>
    <x v="5"/>
    <x v="1"/>
    <x v="1"/>
    <s v="CA"/>
  </r>
  <r>
    <x v="10"/>
    <n v="1162"/>
    <n v="9212"/>
    <s v="1 Gal Muratic Acid"/>
    <n v="4"/>
    <x v="6"/>
    <n v="3"/>
    <x v="6"/>
    <x v="0"/>
    <x v="0"/>
    <s v="AZ"/>
  </r>
  <r>
    <x v="10"/>
    <n v="1163"/>
    <n v="9212"/>
    <s v="1 Gal Muratic Acid"/>
    <n v="4"/>
    <x v="6"/>
    <n v="3"/>
    <x v="6"/>
    <x v="2"/>
    <x v="2"/>
    <s v="CA"/>
  </r>
  <r>
    <x v="10"/>
    <n v="1164"/>
    <n v="9822"/>
    <s v="Pool Cover"/>
    <n v="58.3"/>
    <x v="0"/>
    <n v="40.100000000000009"/>
    <x v="0"/>
    <x v="2"/>
    <x v="2"/>
    <s v="AZ"/>
  </r>
  <r>
    <x v="10"/>
    <n v="1165"/>
    <n v="9822"/>
    <s v="Pool Cover"/>
    <n v="58.3"/>
    <x v="0"/>
    <n v="40.100000000000009"/>
    <x v="0"/>
    <x v="2"/>
    <x v="2"/>
    <s v="AZ"/>
  </r>
  <r>
    <x v="10"/>
    <n v="1166"/>
    <n v="8722"/>
    <s v="Water Pump"/>
    <n v="344"/>
    <x v="3"/>
    <n v="158"/>
    <x v="3"/>
    <x v="2"/>
    <x v="2"/>
    <s v="NV"/>
  </r>
  <r>
    <x v="11"/>
    <n v="1167"/>
    <n v="2242"/>
    <s v="AutoVac"/>
    <n v="60"/>
    <x v="7"/>
    <n v="64"/>
    <x v="7"/>
    <x v="2"/>
    <x v="2"/>
    <s v="NM"/>
  </r>
  <r>
    <x v="11"/>
    <n v="1168"/>
    <n v="9822"/>
    <s v="Pool Cover"/>
    <n v="58.3"/>
    <x v="0"/>
    <n v="40.100000000000009"/>
    <x v="0"/>
    <x v="2"/>
    <x v="2"/>
    <s v="CA"/>
  </r>
  <r>
    <x v="11"/>
    <n v="1169"/>
    <n v="8722"/>
    <s v="Water Pump"/>
    <n v="344"/>
    <x v="3"/>
    <n v="158"/>
    <x v="3"/>
    <x v="2"/>
    <x v="2"/>
    <s v="UT"/>
  </r>
  <r>
    <x v="11"/>
    <n v="1170"/>
    <n v="4421"/>
    <s v="Skimmer"/>
    <n v="45"/>
    <x v="5"/>
    <n v="42"/>
    <x v="5"/>
    <x v="0"/>
    <x v="0"/>
    <s v="CA"/>
  </r>
  <r>
    <x v="11"/>
    <n v="1171"/>
    <n v="4421"/>
    <s v="Skimmer"/>
    <n v="45"/>
    <x v="5"/>
    <n v="42"/>
    <x v="5"/>
    <x v="1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s v="FD06MTG001"/>
    <s v="FD"/>
    <s v="Ford"/>
    <s v="MTG"/>
    <s v="Mustang"/>
    <s v="06"/>
    <n v="17"/>
    <n v="40326.800000000003"/>
    <n v="2304.3885714285716"/>
    <s v="Black"/>
    <x v="0"/>
    <n v="50000"/>
    <s v="Y"/>
    <s v="FD06MTGBLA001"/>
  </r>
  <r>
    <s v="FD06MTG002"/>
    <s v="FD"/>
    <s v="Ford"/>
    <s v="MTG"/>
    <s v="Mustang"/>
    <s v="06"/>
    <n v="17"/>
    <n v="44974.8"/>
    <n v="2569.9885714285715"/>
    <s v="White"/>
    <x v="1"/>
    <n v="50000"/>
    <s v="Y"/>
    <s v="FD06MTGWHI002"/>
  </r>
  <r>
    <s v="FD08MTG003"/>
    <s v="FD"/>
    <s v="Ford"/>
    <s v="MTG"/>
    <s v="Mustang"/>
    <s v="08"/>
    <n v="15"/>
    <n v="44946.5"/>
    <n v="2899.7741935483873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423.1483870967745"/>
    <s v="Black"/>
    <x v="3"/>
    <n v="50000"/>
    <s v="Y"/>
    <s v="FD08MTGBLA004"/>
  </r>
  <r>
    <s v="FD08MTG005"/>
    <s v="FD"/>
    <s v="Ford"/>
    <s v="MTG"/>
    <s v="Mustang"/>
    <s v="08"/>
    <n v="15"/>
    <n v="36438.5"/>
    <n v="2350.8709677419356"/>
    <s v="White"/>
    <x v="0"/>
    <n v="50000"/>
    <s v="Y"/>
    <s v="FD08MTGWHI005"/>
  </r>
  <r>
    <s v="FD06FCS006"/>
    <s v="FD"/>
    <s v="Ford"/>
    <s v="FCS"/>
    <s v="Focus"/>
    <s v="06"/>
    <n v="17"/>
    <n v="46311.4"/>
    <n v="2646.3657142857141"/>
    <s v="Green"/>
    <x v="4"/>
    <n v="75000"/>
    <s v="Y"/>
    <s v="FD06FCSGRE006"/>
  </r>
  <r>
    <s v="FD06FCS007"/>
    <s v="FD"/>
    <s v="Ford"/>
    <s v="FCS"/>
    <s v="Focus"/>
    <s v="06"/>
    <n v="17"/>
    <n v="52229.5"/>
    <n v="2984.542857142857"/>
    <s v="Green"/>
    <x v="2"/>
    <n v="75000"/>
    <s v="Y"/>
    <s v="FD06FCSGRE007"/>
  </r>
  <r>
    <s v="FD09FCS008"/>
    <s v="FD"/>
    <s v="Ford"/>
    <s v="FCS"/>
    <s v="Focus"/>
    <s v="09"/>
    <n v="14"/>
    <n v="35137"/>
    <n v="2423.2413793103447"/>
    <s v="Black"/>
    <x v="5"/>
    <n v="75000"/>
    <s v="Y"/>
    <s v="FD09FCSBLA008"/>
  </r>
  <r>
    <s v="FD13FCS009"/>
    <s v="FD"/>
    <s v="Ford"/>
    <s v="FCS"/>
    <s v="Focus"/>
    <s v="13"/>
    <n v="10"/>
    <n v="27637.1"/>
    <n v="2632.1047619047617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622.3619047619045"/>
    <s v="White"/>
    <x v="6"/>
    <n v="75000"/>
    <s v="Y"/>
    <s v="FD13FCSWHI010"/>
  </r>
  <r>
    <s v="FD12FCS011"/>
    <s v="FD"/>
    <s v="Ford"/>
    <s v="FCS"/>
    <s v="Focus"/>
    <s v="12"/>
    <n v="11"/>
    <n v="19341.7"/>
    <n v="1681.8869565217392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144.9142857142856"/>
    <s v="Black"/>
    <x v="8"/>
    <n v="75000"/>
    <s v="Y"/>
    <s v="FD13FCSBLA012"/>
  </r>
  <r>
    <s v="FD13FCS013"/>
    <s v="FD"/>
    <s v="Ford"/>
    <s v="FCS"/>
    <s v="Focus"/>
    <s v="13"/>
    <n v="10"/>
    <n v="13682.9"/>
    <n v="1303.1333333333332"/>
    <s v="Black"/>
    <x v="9"/>
    <n v="75000"/>
    <s v="Y"/>
    <s v="FD13FCSBLA013"/>
  </r>
  <r>
    <s v="GM09CMR014"/>
    <s v="GM"/>
    <s v="General Motors"/>
    <s v="CMR"/>
    <s v="Camero"/>
    <s v="09"/>
    <n v="14"/>
    <n v="28464.799999999999"/>
    <n v="1963.0896551724138"/>
    <s v="White"/>
    <x v="10"/>
    <n v="100000"/>
    <s v="Y"/>
    <s v="GM09CMRWHI014"/>
  </r>
  <r>
    <s v="GM12CMR015"/>
    <s v="GM"/>
    <s v="General Motors"/>
    <s v="CMR"/>
    <s v="Camero"/>
    <s v="12"/>
    <n v="11"/>
    <n v="19421.099999999999"/>
    <n v="1688.7913043478259"/>
    <s v="Black"/>
    <x v="11"/>
    <n v="100000"/>
    <s v="Y"/>
    <s v="GM12CMRBLA015"/>
  </r>
  <r>
    <s v="GM14CMR016"/>
    <s v="GM"/>
    <s v="General Motors"/>
    <s v="CMR"/>
    <s v="Camero"/>
    <s v="14"/>
    <n v="9"/>
    <n v="14289.6"/>
    <n v="1504.1684210526316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06.9925925925927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261.2823529411762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433.4382978723406"/>
    <s v="Blue"/>
    <x v="8"/>
    <n v="100000"/>
    <s v="Y"/>
    <s v="GM00SLVBLU019"/>
  </r>
  <r>
    <s v="TY96CAM020"/>
    <s v="TY"/>
    <s v="Toyota"/>
    <s v="CAM"/>
    <s v="Camry"/>
    <s v="96"/>
    <n v="27"/>
    <n v="114660.6"/>
    <n v="4169.4763636363641"/>
    <s v="Green"/>
    <x v="14"/>
    <n v="100000"/>
    <s v="Not Covered"/>
    <s v="TY96CAMGRE020"/>
  </r>
  <r>
    <s v="TY98CAM021"/>
    <s v="TY"/>
    <s v="Toyota"/>
    <s v="CAM"/>
    <s v="Camry"/>
    <s v="98"/>
    <n v="25"/>
    <n v="93382.6"/>
    <n v="3662.0627450980396"/>
    <s v="Black"/>
    <x v="15"/>
    <n v="100000"/>
    <s v="Y"/>
    <s v="TY98CAMBLA021"/>
  </r>
  <r>
    <s v="TY00CAM022"/>
    <s v="TY"/>
    <s v="Toyota"/>
    <s v="CAM"/>
    <s v="Camry"/>
    <s v="00"/>
    <n v="23"/>
    <n v="85928"/>
    <n v="3656.5106382978724"/>
    <s v="Green"/>
    <x v="4"/>
    <n v="100000"/>
    <s v="Y"/>
    <s v="TY00CAMGRE022"/>
  </r>
  <r>
    <s v="TY02CAM023"/>
    <s v="TY"/>
    <s v="Toyota"/>
    <s v="CAM"/>
    <s v="Camry"/>
    <s v="02"/>
    <n v="21"/>
    <n v="67829.100000000006"/>
    <n v="3154.8418604651165"/>
    <s v="Black"/>
    <x v="0"/>
    <n v="100000"/>
    <s v="Y"/>
    <s v="TY02CAMBLA023"/>
  </r>
  <r>
    <s v="TY09CAM024"/>
    <s v="TY"/>
    <s v="Toyota"/>
    <s v="CAM"/>
    <s v="Camry"/>
    <s v="09"/>
    <n v="14"/>
    <n v="48114.2"/>
    <n v="3318.220689655172"/>
    <s v="White"/>
    <x v="5"/>
    <n v="100000"/>
    <s v="Y"/>
    <s v="TY09CAMWHI024"/>
  </r>
  <r>
    <s v="TY02COR025"/>
    <s v="TY"/>
    <s v="Toyota"/>
    <s v="COR"/>
    <s v="Corola"/>
    <s v="02"/>
    <n v="21"/>
    <n v="64467.4"/>
    <n v="2998.4837209302327"/>
    <s v="Red"/>
    <x v="16"/>
    <n v="100000"/>
    <s v="Y"/>
    <s v="TY02CORRED025"/>
  </r>
  <r>
    <s v="TY03COR026"/>
    <s v="TY"/>
    <s v="Toyota"/>
    <s v="COR"/>
    <s v="Corola"/>
    <s v="03"/>
    <n v="20"/>
    <n v="73444.399999999994"/>
    <n v="3582.6536585365852"/>
    <s v="Black"/>
    <x v="16"/>
    <n v="100000"/>
    <s v="Y"/>
    <s v="TY03CORBLA026"/>
  </r>
  <r>
    <s v="TY14COR027"/>
    <s v="TY"/>
    <s v="Toyota"/>
    <s v="COR"/>
    <s v="Corola"/>
    <s v="14"/>
    <n v="9"/>
    <n v="17556.3"/>
    <n v="1848.0315789473684"/>
    <s v="Blue"/>
    <x v="6"/>
    <n v="100000"/>
    <s v="Y"/>
    <s v="TY14CORBLU027"/>
  </r>
  <r>
    <s v="TY12COR028"/>
    <s v="TY"/>
    <s v="Toyota"/>
    <s v="COR"/>
    <s v="Corola"/>
    <s v="12"/>
    <n v="11"/>
    <n v="29601.9"/>
    <n v="2574.0782608695654"/>
    <s v="Black"/>
    <x v="10"/>
    <n v="100000"/>
    <s v="Y"/>
    <s v="TY12CORBLA028"/>
  </r>
  <r>
    <s v="TY12CAM029"/>
    <s v="TY"/>
    <s v="Toyota"/>
    <s v="CAM"/>
    <s v="Camry"/>
    <s v="12"/>
    <n v="11"/>
    <n v="22128.2"/>
    <n v="1924.1913043478262"/>
    <s v="Blue"/>
    <x v="14"/>
    <n v="100000"/>
    <s v="Y"/>
    <s v="TY12CAMBLU029"/>
  </r>
  <r>
    <s v="HO99CIV030"/>
    <s v="HO"/>
    <s v="Honda"/>
    <s v="CIV"/>
    <s v="Civic"/>
    <s v="99"/>
    <n v="24"/>
    <n v="82374"/>
    <n v="3362.204081632653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06.3066666666664"/>
    <s v="Blue"/>
    <x v="3"/>
    <n v="75000"/>
    <s v="Y"/>
    <s v="HO01CIVBLU031"/>
  </r>
  <r>
    <s v="HO10CIV032"/>
    <s v="HO"/>
    <s v="Honda"/>
    <s v="CIV"/>
    <s v="Civic"/>
    <s v="10"/>
    <n v="13"/>
    <n v="22573"/>
    <n v="1672.0740740740741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479.7925925925924"/>
    <s v="Black"/>
    <x v="15"/>
    <n v="75000"/>
    <s v="Y"/>
    <s v="HO10CIVBLA033"/>
  </r>
  <r>
    <s v="HO11CIV034"/>
    <s v="HO"/>
    <s v="Honda"/>
    <s v="CIV"/>
    <s v="Civic"/>
    <s v="11"/>
    <n v="12"/>
    <n v="30555.3"/>
    <n v="2444.424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131.5826086956522"/>
    <s v="Black"/>
    <x v="13"/>
    <n v="75000"/>
    <s v="Y"/>
    <s v="HO12CIVBLA035"/>
  </r>
  <r>
    <s v="HO13CIV036"/>
    <s v="HO"/>
    <s v="Honda"/>
    <s v="CIV"/>
    <s v="Civic"/>
    <s v="13"/>
    <n v="10"/>
    <n v="13867.6"/>
    <n v="1320.7238095238095"/>
    <s v="Black"/>
    <x v="14"/>
    <n v="75000"/>
    <s v="Y"/>
    <s v="HO13CIVBLA036"/>
  </r>
  <r>
    <s v="HO05ODY037"/>
    <s v="HO"/>
    <s v="Honda"/>
    <s v="ODY"/>
    <s v="Odyssey"/>
    <s v="05"/>
    <n v="18"/>
    <n v="60389.5"/>
    <n v="3264.2972972972975"/>
    <s v="White"/>
    <x v="5"/>
    <n v="100000"/>
    <s v="Y"/>
    <s v="HO05ODYWHI037"/>
  </r>
  <r>
    <s v="HO07ODY038"/>
    <s v="HO"/>
    <s v="Honda"/>
    <s v="ODY"/>
    <s v="Odyssey"/>
    <s v="07"/>
    <n v="16"/>
    <n v="50854.1"/>
    <n v="3082.0666666666666"/>
    <s v="Black"/>
    <x v="15"/>
    <n v="100000"/>
    <s v="Y"/>
    <s v="HO07ODYBLA038"/>
  </r>
  <r>
    <s v="HO08ODY039"/>
    <s v="HO"/>
    <s v="Honda"/>
    <s v="ODY"/>
    <s v="Odyssey"/>
    <s v="08"/>
    <n v="15"/>
    <n v="42504.6"/>
    <n v="2742.2322580645159"/>
    <s v="White"/>
    <x v="9"/>
    <n v="100000"/>
    <s v="Y"/>
    <s v="HO08ODYWHI039"/>
  </r>
  <r>
    <s v="HO01ODY040"/>
    <s v="HO"/>
    <s v="Honda"/>
    <s v="ODY"/>
    <s v="Odyssey"/>
    <s v="01"/>
    <n v="22"/>
    <n v="68658.899999999994"/>
    <n v="3051.5066666666662"/>
    <s v="Black"/>
    <x v="0"/>
    <n v="100000"/>
    <s v="Y"/>
    <s v="HO01ODYBLA040"/>
  </r>
  <r>
    <s v="HO14ODY041"/>
    <s v="HO"/>
    <s v="Honda"/>
    <s v="ODY"/>
    <s v="Odyssey"/>
    <s v="14"/>
    <n v="9"/>
    <n v="3708.1"/>
    <n v="390.32631578947365"/>
    <s v="Black"/>
    <x v="1"/>
    <n v="100000"/>
    <s v="Y"/>
    <s v="HO14ODYBLA041"/>
  </r>
  <r>
    <s v="CR04PTC042"/>
    <s v="CR"/>
    <s v="Chrysler"/>
    <s v="PTC"/>
    <s v="PT Cruiser"/>
    <s v="04"/>
    <n v="19"/>
    <n v="64542"/>
    <n v="3309.8461538461538"/>
    <s v="Blue"/>
    <x v="0"/>
    <n v="75000"/>
    <s v="Y"/>
    <s v="CR04PTCBLU042"/>
  </r>
  <r>
    <s v="CR07PTC043"/>
    <s v="CR"/>
    <s v="Chrysler"/>
    <s v="PTC"/>
    <s v="PT Cruiser"/>
    <s v="07"/>
    <n v="16"/>
    <n v="42074.2"/>
    <n v="2549.9515151515152"/>
    <s v="Green"/>
    <x v="16"/>
    <n v="75000"/>
    <s v="Y"/>
    <s v="CR07PTCGRE043"/>
  </r>
  <r>
    <s v="CR11PTC044"/>
    <s v="CR"/>
    <s v="Chrysler"/>
    <s v="PTC"/>
    <s v="PT Cruiser"/>
    <s v="11"/>
    <n v="12"/>
    <n v="27394.2"/>
    <n v="2191.5360000000001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241.6571428571433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286.940425531915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719.3435897435897"/>
    <s v="White"/>
    <x v="11"/>
    <n v="75000"/>
    <s v="Y"/>
    <s v="CR04CARWHI047"/>
  </r>
  <r>
    <s v="CR04CAR048"/>
    <s v="CR"/>
    <s v="Chrysler"/>
    <s v="CAR"/>
    <s v="Caravan"/>
    <s v="04"/>
    <n v="19"/>
    <n v="52699.4"/>
    <n v="2702.5333333333333"/>
    <s v="Red"/>
    <x v="11"/>
    <n v="75000"/>
    <s v="Y"/>
    <s v="CR04CARRED048"/>
  </r>
  <r>
    <s v="HY11ELA049"/>
    <s v="HY"/>
    <s v="Hyundai"/>
    <s v="ELA"/>
    <s v="Elantra"/>
    <s v="11"/>
    <n v="12"/>
    <n v="29102.3"/>
    <n v="2328.1839999999997"/>
    <s v="Black"/>
    <x v="12"/>
    <n v="100000"/>
    <s v="Y"/>
    <s v="HY11ELABLA049"/>
  </r>
  <r>
    <s v="HY12ELA050"/>
    <s v="HY"/>
    <s v="Hyundai"/>
    <s v="ELA"/>
    <s v="Elantra"/>
    <s v="12"/>
    <n v="11"/>
    <n v="22282"/>
    <n v="1937.5652173913043"/>
    <s v="Blue"/>
    <x v="1"/>
    <n v="100000"/>
    <s v="Y"/>
    <s v="HY12ELABLU050"/>
  </r>
  <r>
    <s v="HY13ELA051"/>
    <s v="HY"/>
    <s v="Hyundai"/>
    <s v="ELA"/>
    <s v="Elantra"/>
    <s v="13"/>
    <n v="10"/>
    <n v="20223.900000000001"/>
    <n v="1926.0857142857144"/>
    <s v="Black"/>
    <x v="6"/>
    <n v="100000"/>
    <s v="Y"/>
    <s v="HY13ELABLA051"/>
  </r>
  <r>
    <s v="HY13ELA052"/>
    <s v="HY"/>
    <s v="Hyundai"/>
    <s v="ELA"/>
    <s v="Elantra"/>
    <s v="13"/>
    <n v="10"/>
    <n v="22188.5"/>
    <n v="2113.1904761904761"/>
    <s v="Blue"/>
    <x v="4"/>
    <n v="100000"/>
    <s v="Y"/>
    <s v="HY13ELABLU052"/>
  </r>
  <r>
    <s v=""/>
    <s v=""/>
    <m/>
    <s v=""/>
    <m/>
    <s v=""/>
    <m/>
    <m/>
    <m/>
    <s v=""/>
    <x v="17"/>
    <m/>
    <m/>
    <s v=""/>
  </r>
  <r>
    <s v=""/>
    <s v=""/>
    <m/>
    <s v=""/>
    <m/>
    <s v=""/>
    <m/>
    <m/>
    <m/>
    <s v=""/>
    <x v="17"/>
    <m/>
    <m/>
    <s v=""/>
  </r>
  <r>
    <s v=""/>
    <m/>
    <m/>
    <s v=""/>
    <m/>
    <s v=""/>
    <m/>
    <m/>
    <m/>
    <s v=""/>
    <x v="17"/>
    <m/>
    <m/>
    <s v=""/>
  </r>
  <r>
    <s v=""/>
    <m/>
    <m/>
    <s v=""/>
    <m/>
    <s v=""/>
    <m/>
    <m/>
    <m/>
    <s v=""/>
    <x v="17"/>
    <m/>
    <m/>
    <s v=""/>
  </r>
  <r>
    <s v=""/>
    <m/>
    <m/>
    <s v=""/>
    <m/>
    <s v=""/>
    <m/>
    <m/>
    <m/>
    <s v=""/>
    <x v="17"/>
    <m/>
    <m/>
    <s v=""/>
  </r>
  <r>
    <s v=""/>
    <m/>
    <m/>
    <s v=""/>
    <m/>
    <s v=""/>
    <m/>
    <m/>
    <m/>
    <s v=""/>
    <x v="17"/>
    <m/>
    <m/>
    <s v=""/>
  </r>
  <r>
    <s v=""/>
    <m/>
    <m/>
    <s v=""/>
    <m/>
    <s v=""/>
    <m/>
    <m/>
    <m/>
    <s v=""/>
    <x v="17"/>
    <m/>
    <m/>
    <s v=""/>
  </r>
  <r>
    <s v=""/>
    <m/>
    <m/>
    <s v=""/>
    <m/>
    <s v=""/>
    <m/>
    <m/>
    <m/>
    <s v=""/>
    <x v="17"/>
    <m/>
    <m/>
    <s v=""/>
  </r>
  <r>
    <s v=""/>
    <s v=""/>
    <s v=""/>
    <s v=""/>
    <m/>
    <s v=""/>
    <m/>
    <m/>
    <m/>
    <s v=""/>
    <x v="17"/>
    <m/>
    <m/>
    <s v=""/>
  </r>
  <r>
    <s v=""/>
    <s v=""/>
    <s v=""/>
    <s v=""/>
    <m/>
    <s v=""/>
    <m/>
    <m/>
    <m/>
    <s v=""/>
    <x v="17"/>
    <m/>
    <m/>
    <s v=""/>
  </r>
  <r>
    <s v=""/>
    <s v=""/>
    <s v=""/>
    <s v=""/>
    <m/>
    <s v=""/>
    <m/>
    <m/>
    <m/>
    <s v=""/>
    <x v="17"/>
    <m/>
    <m/>
    <s v=""/>
  </r>
  <r>
    <s v=""/>
    <s v=""/>
    <s v=""/>
    <s v=""/>
    <m/>
    <s v=""/>
    <m/>
    <m/>
    <m/>
    <s v=""/>
    <x v="17"/>
    <m/>
    <m/>
    <s v=""/>
  </r>
  <r>
    <s v=""/>
    <s v=""/>
    <s v=""/>
    <s v=""/>
    <m/>
    <s v=""/>
    <m/>
    <m/>
    <m/>
    <s v=""/>
    <x v="17"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0">
  <location ref="A3:B8" firstHeaderRow="1" firstDataRow="1" firstDataCol="1"/>
  <pivotFields count="11">
    <pivotField showAll="0"/>
    <pivotField numFmtId="165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>
      <items count="10">
        <item x="2"/>
        <item x="6"/>
        <item x="1"/>
        <item x="4"/>
        <item x="8"/>
        <item x="0"/>
        <item x="5"/>
        <item x="7"/>
        <item x="3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D9B2C-B375-4383-8F98-40159515097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2">
  <location ref="A18:F32" firstHeaderRow="1" firstDataRow="2" firstDataCol="1"/>
  <pivotFields count="11">
    <pivotField axis="axisRow"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165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>
      <items count="10">
        <item x="2"/>
        <item x="6"/>
        <item x="1"/>
        <item x="4"/>
        <item x="8"/>
        <item x="0"/>
        <item x="5"/>
        <item x="7"/>
        <item x="3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7B770-BC49-4234-858C-24457ADE389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2">
  <location ref="A10:B15" firstHeaderRow="1" firstDataRow="1" firstDataCol="1"/>
  <pivotFields count="11">
    <pivotField showAll="0"/>
    <pivotField numFmtId="165" showAll="0"/>
    <pivotField showAll="0"/>
    <pivotField showAll="0"/>
    <pivotField numFmtId="44" showAll="0"/>
    <pivotField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dataField="1" numFmtId="44" showAll="0">
      <items count="10">
        <item x="2"/>
        <item x="6"/>
        <item x="1"/>
        <item x="4"/>
        <item x="8"/>
        <item x="0"/>
        <item x="5"/>
        <item x="7"/>
        <item x="3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mmision 10%" fld="7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A2C86-1994-495B-809B-92BB6FE6946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17"/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C589B5-0F97-4104-A024-2B28E3070A39}" autoFormatId="16" applyNumberFormats="0" applyBorderFormats="0" applyFontFormats="0" applyPatternFormats="0" applyAlignmentFormats="0" applyWidthHeightFormats="0">
  <queryTableRefresh nextId="15">
    <queryTableFields count="14">
      <queryTableField id="1" name="Car ID" tableColumnId="1"/>
      <queryTableField id="2" name="Make" tableColumnId="2"/>
      <queryTableField id="3" name="Make (Full Name)" tableColumnId="3"/>
      <queryTableField id="4" name="Model" tableColumnId="4"/>
      <queryTableField id="5" name="Model (Full Name)" tableColumnId="5"/>
      <queryTableField id="6" name="Manufacture Year" tableColumnId="6"/>
      <queryTableField id="7" name="Age" tableColumnId="7"/>
      <queryTableField id="8" name="Miles" tableColumnId="8"/>
      <queryTableField id="9" name="Miles / Year" tableColumnId="9"/>
      <queryTableField id="10" name="Color" tableColumnId="10"/>
      <queryTableField id="11" name="Driver" tableColumnId="11"/>
      <queryTableField id="12" name="Warantee Miles" tableColumnId="12"/>
      <queryTableField id="13" name="Covered?" tableColumnId="13"/>
      <queryTableField id="14" name="New Car I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C84106-8E01-476F-8712-811BFD698F94}" name="car_inventory__2" displayName="car_inventory__2" ref="A1:N66" tableType="queryTable" totalsRowShown="0" headerRowDxfId="17" headerRowBorderDxfId="16" tableBorderDxfId="15" totalsRowBorderDxfId="14">
  <sortState xmlns:xlrd2="http://schemas.microsoft.com/office/spreadsheetml/2017/richdata2" ref="A2:N66">
    <sortCondition descending="1" ref="H2:H66"/>
  </sortState>
  <tableColumns count="14">
    <tableColumn id="1" xr3:uid="{3B3431D8-1152-490A-9430-C3E0C9422E67}" uniqueName="1" name="Car ID" queryTableFieldId="1" dataDxfId="13"/>
    <tableColumn id="2" xr3:uid="{6DB90E0F-31BD-4E58-86BF-AF051C3FC209}" uniqueName="2" name="Make" queryTableFieldId="2" dataDxfId="12"/>
    <tableColumn id="3" xr3:uid="{602EFA8E-B4B7-4D21-A0A9-CDE5F2976E53}" uniqueName="3" name="Make (Full Name)" queryTableFieldId="3" dataDxfId="11"/>
    <tableColumn id="4" xr3:uid="{081AEF87-EE2C-4966-A108-97F57921902D}" uniqueName="4" name="Model" queryTableFieldId="4" dataDxfId="10"/>
    <tableColumn id="5" xr3:uid="{55E36734-E35E-452C-A8E5-7B8A3ABDEEFA}" uniqueName="5" name="Model (Full Name)" queryTableFieldId="5" dataDxfId="9"/>
    <tableColumn id="6" xr3:uid="{1EE37201-EC77-46B9-A5C4-521964D19A91}" uniqueName="6" name="Manufacture Year" queryTableFieldId="6" dataDxfId="8"/>
    <tableColumn id="7" xr3:uid="{9EC4314C-651F-4CB9-AB9F-F8FCE5CFD4AA}" uniqueName="7" name="Age" queryTableFieldId="7" dataDxfId="7"/>
    <tableColumn id="8" xr3:uid="{3E5A3EDA-E795-4339-B49B-7B9E1A5BF7EE}" uniqueName="8" name="Miles" queryTableFieldId="8" dataDxfId="6"/>
    <tableColumn id="9" xr3:uid="{784ACB76-F244-4875-9C4B-DAD39DC09C03}" uniqueName="9" name="Miles / Year" queryTableFieldId="9" dataDxfId="5"/>
    <tableColumn id="10" xr3:uid="{1F921515-7F4F-486C-B2CA-E77AC7D01BAF}" uniqueName="10" name="Color" queryTableFieldId="10" dataDxfId="4"/>
    <tableColumn id="11" xr3:uid="{07B6AFBC-43FB-4CA2-8A2D-7952C1B74DA8}" uniqueName="11" name="Driver" queryTableFieldId="11" dataDxfId="3"/>
    <tableColumn id="12" xr3:uid="{BDD31A90-A180-4F12-9B46-93CC92953AD5}" uniqueName="12" name="Warantee Miles" queryTableFieldId="12" dataDxfId="2"/>
    <tableColumn id="13" xr3:uid="{E5BFB02A-9B5B-419D-B9DF-4C706B48F43C}" uniqueName="13" name="Covered?" queryTableFieldId="13" dataDxfId="1"/>
    <tableColumn id="14" xr3:uid="{A2145AE1-44B0-4EF8-823E-520223D276DA}" uniqueName="14" name="New Car ID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3-08-06T08:45:57.11" personId="{0B7C2A1E-7682-4E16-81D0-BA3966B102E3}" id="{F42DA686-397E-45D5-9296-B004AE5466CA}">
    <text>10% commission for items less than $50, 20% for items more than $50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/Users/Crystal/Downloads/CrystalPool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21" workbookViewId="0">
      <selection activeCell="K34" sqref="K34"/>
    </sheetView>
  </sheetViews>
  <sheetFormatPr defaultRowHeight="15"/>
  <cols>
    <col min="1" max="1" width="19.85546875" bestFit="1" customWidth="1"/>
    <col min="2" max="2" width="16.5703125" bestFit="1" customWidth="1"/>
    <col min="3" max="3" width="8.7109375" bestFit="1" customWidth="1"/>
    <col min="8" max="8" width="13.140625" bestFit="1" customWidth="1"/>
    <col min="10" max="10" width="11.5703125" customWidth="1"/>
  </cols>
  <sheetData>
    <row r="1" spans="1:10" s="13" customFormat="1" ht="30" customHeight="1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20</v>
      </c>
      <c r="I1" s="12" t="s">
        <v>21</v>
      </c>
      <c r="J1" s="12" t="s">
        <v>22</v>
      </c>
    </row>
    <row r="2" spans="1:10">
      <c r="A2" t="s">
        <v>23</v>
      </c>
      <c r="B2" t="s">
        <v>24</v>
      </c>
      <c r="C2" t="s">
        <v>25</v>
      </c>
      <c r="D2" t="s">
        <v>26</v>
      </c>
      <c r="E2" s="14">
        <v>20</v>
      </c>
      <c r="F2">
        <v>45</v>
      </c>
      <c r="G2">
        <f>IF(F2&gt;40, F2-40, 0)</f>
        <v>5</v>
      </c>
      <c r="H2" s="14">
        <f>E2*F2</f>
        <v>900</v>
      </c>
      <c r="I2" s="15">
        <f>0.5*E2*G2</f>
        <v>50</v>
      </c>
      <c r="J2" s="14">
        <f>H2+I2</f>
        <v>950</v>
      </c>
    </row>
    <row r="3" spans="1:10">
      <c r="A3" t="s">
        <v>27</v>
      </c>
      <c r="B3" t="s">
        <v>28</v>
      </c>
      <c r="C3" t="s">
        <v>29</v>
      </c>
      <c r="D3" t="s">
        <v>26</v>
      </c>
      <c r="E3" s="14">
        <v>23.5</v>
      </c>
      <c r="F3">
        <v>40</v>
      </c>
      <c r="G3">
        <f t="shared" ref="G3:G32" si="0">IF(F3&gt;40, F3-40, 0)</f>
        <v>0</v>
      </c>
      <c r="H3" s="14">
        <f t="shared" ref="H3:H32" si="1">E3*F3</f>
        <v>940</v>
      </c>
      <c r="I3" s="15">
        <f t="shared" ref="I3:I32" si="2">0.5*E3*G3</f>
        <v>0</v>
      </c>
      <c r="J3" s="14">
        <f t="shared" ref="J3:J32" si="3">H3+I3</f>
        <v>940</v>
      </c>
    </row>
    <row r="4" spans="1:10">
      <c r="A4" t="s">
        <v>30</v>
      </c>
      <c r="B4" t="s">
        <v>31</v>
      </c>
      <c r="C4" t="s">
        <v>25</v>
      </c>
      <c r="D4" t="s">
        <v>26</v>
      </c>
      <c r="E4" s="14">
        <v>45.2</v>
      </c>
      <c r="F4">
        <v>43</v>
      </c>
      <c r="G4">
        <f t="shared" si="0"/>
        <v>3</v>
      </c>
      <c r="H4" s="14">
        <f t="shared" si="1"/>
        <v>1943.6000000000001</v>
      </c>
      <c r="I4" s="15">
        <f t="shared" si="2"/>
        <v>67.800000000000011</v>
      </c>
      <c r="J4" s="14">
        <f t="shared" si="3"/>
        <v>2011.4</v>
      </c>
    </row>
    <row r="5" spans="1:10">
      <c r="A5" t="s">
        <v>32</v>
      </c>
      <c r="B5" t="s">
        <v>33</v>
      </c>
      <c r="C5" t="s">
        <v>34</v>
      </c>
      <c r="D5" t="s">
        <v>26</v>
      </c>
      <c r="E5" s="14">
        <v>53.4</v>
      </c>
      <c r="F5">
        <v>45</v>
      </c>
      <c r="G5">
        <f t="shared" si="0"/>
        <v>5</v>
      </c>
      <c r="H5" s="14">
        <f t="shared" si="1"/>
        <v>2403</v>
      </c>
      <c r="I5" s="15">
        <f t="shared" si="2"/>
        <v>133.5</v>
      </c>
      <c r="J5" s="14">
        <f t="shared" si="3"/>
        <v>2536.5</v>
      </c>
    </row>
    <row r="6" spans="1:10">
      <c r="A6" t="s">
        <v>35</v>
      </c>
      <c r="B6" t="s">
        <v>28</v>
      </c>
      <c r="C6" t="s">
        <v>29</v>
      </c>
      <c r="D6" t="s">
        <v>26</v>
      </c>
      <c r="E6" s="14">
        <v>28</v>
      </c>
      <c r="F6">
        <v>40</v>
      </c>
      <c r="G6">
        <f t="shared" si="0"/>
        <v>0</v>
      </c>
      <c r="H6" s="14">
        <f t="shared" si="1"/>
        <v>1120</v>
      </c>
      <c r="I6" s="15">
        <f t="shared" si="2"/>
        <v>0</v>
      </c>
      <c r="J6" s="14">
        <f t="shared" si="3"/>
        <v>1120</v>
      </c>
    </row>
    <row r="7" spans="1:10">
      <c r="A7" t="s">
        <v>36</v>
      </c>
      <c r="B7" t="s">
        <v>37</v>
      </c>
      <c r="C7" t="s">
        <v>25</v>
      </c>
      <c r="D7" t="s">
        <v>26</v>
      </c>
      <c r="E7" s="14">
        <v>25</v>
      </c>
      <c r="F7">
        <v>40</v>
      </c>
      <c r="G7">
        <f t="shared" si="0"/>
        <v>0</v>
      </c>
      <c r="H7" s="14">
        <f t="shared" si="1"/>
        <v>1000</v>
      </c>
      <c r="I7" s="15">
        <f t="shared" si="2"/>
        <v>0</v>
      </c>
      <c r="J7" s="14">
        <f t="shared" si="3"/>
        <v>1000</v>
      </c>
    </row>
    <row r="8" spans="1:10">
      <c r="A8" t="s">
        <v>38</v>
      </c>
      <c r="B8" t="s">
        <v>24</v>
      </c>
      <c r="C8" t="s">
        <v>25</v>
      </c>
      <c r="D8" t="s">
        <v>26</v>
      </c>
      <c r="E8" s="14">
        <v>24</v>
      </c>
      <c r="F8">
        <v>48</v>
      </c>
      <c r="G8">
        <f t="shared" si="0"/>
        <v>8</v>
      </c>
      <c r="H8" s="14">
        <f t="shared" si="1"/>
        <v>1152</v>
      </c>
      <c r="I8" s="15">
        <f t="shared" si="2"/>
        <v>96</v>
      </c>
      <c r="J8" s="14">
        <f t="shared" si="3"/>
        <v>1248</v>
      </c>
    </row>
    <row r="9" spans="1:10">
      <c r="A9" t="s">
        <v>39</v>
      </c>
      <c r="B9" t="s">
        <v>28</v>
      </c>
      <c r="C9" t="s">
        <v>29</v>
      </c>
      <c r="D9" t="s">
        <v>26</v>
      </c>
      <c r="E9" s="14">
        <v>29</v>
      </c>
      <c r="F9">
        <v>42</v>
      </c>
      <c r="G9">
        <f t="shared" si="0"/>
        <v>2</v>
      </c>
      <c r="H9" s="14">
        <f t="shared" si="1"/>
        <v>1218</v>
      </c>
      <c r="I9" s="15">
        <f t="shared" si="2"/>
        <v>29</v>
      </c>
      <c r="J9" s="14">
        <f t="shared" si="3"/>
        <v>1247</v>
      </c>
    </row>
    <row r="10" spans="1:10">
      <c r="A10" t="s">
        <v>40</v>
      </c>
      <c r="B10" t="s">
        <v>41</v>
      </c>
      <c r="C10" t="s">
        <v>29</v>
      </c>
      <c r="D10" t="s">
        <v>26</v>
      </c>
      <c r="E10" s="14">
        <v>16</v>
      </c>
      <c r="F10">
        <v>39</v>
      </c>
      <c r="G10">
        <f t="shared" si="0"/>
        <v>0</v>
      </c>
      <c r="H10" s="14">
        <f t="shared" si="1"/>
        <v>624</v>
      </c>
      <c r="I10" s="15">
        <f t="shared" si="2"/>
        <v>0</v>
      </c>
      <c r="J10" s="14">
        <f t="shared" si="3"/>
        <v>624</v>
      </c>
    </row>
    <row r="11" spans="1:10">
      <c r="A11" t="s">
        <v>42</v>
      </c>
      <c r="B11" t="s">
        <v>43</v>
      </c>
      <c r="C11" t="s">
        <v>29</v>
      </c>
      <c r="D11" t="s">
        <v>26</v>
      </c>
      <c r="E11" s="14">
        <v>6</v>
      </c>
      <c r="F11">
        <v>36</v>
      </c>
      <c r="G11">
        <f t="shared" si="0"/>
        <v>0</v>
      </c>
      <c r="H11" s="14">
        <f t="shared" si="1"/>
        <v>216</v>
      </c>
      <c r="I11" s="15">
        <f t="shared" si="2"/>
        <v>0</v>
      </c>
      <c r="J11" s="14">
        <f t="shared" si="3"/>
        <v>216</v>
      </c>
    </row>
    <row r="12" spans="1:10">
      <c r="A12" t="s">
        <v>44</v>
      </c>
      <c r="B12" t="s">
        <v>45</v>
      </c>
      <c r="C12" t="s">
        <v>25</v>
      </c>
      <c r="D12" t="s">
        <v>26</v>
      </c>
      <c r="E12" s="14">
        <v>7.5</v>
      </c>
      <c r="F12">
        <v>25</v>
      </c>
      <c r="G12">
        <f t="shared" si="0"/>
        <v>0</v>
      </c>
      <c r="H12" s="14">
        <f t="shared" si="1"/>
        <v>187.5</v>
      </c>
      <c r="I12" s="15">
        <f t="shared" si="2"/>
        <v>0</v>
      </c>
      <c r="J12" s="14">
        <f t="shared" si="3"/>
        <v>187.5</v>
      </c>
    </row>
    <row r="13" spans="1:10">
      <c r="A13" t="s">
        <v>46</v>
      </c>
      <c r="B13" t="s">
        <v>47</v>
      </c>
      <c r="C13" t="s">
        <v>34</v>
      </c>
      <c r="D13" t="s">
        <v>26</v>
      </c>
      <c r="E13" s="14">
        <v>11</v>
      </c>
      <c r="F13">
        <v>43</v>
      </c>
      <c r="G13">
        <f t="shared" si="0"/>
        <v>3</v>
      </c>
      <c r="H13" s="14">
        <f t="shared" si="1"/>
        <v>473</v>
      </c>
      <c r="I13" s="15">
        <f t="shared" si="2"/>
        <v>16.5</v>
      </c>
      <c r="J13" s="14">
        <f t="shared" si="3"/>
        <v>489.5</v>
      </c>
    </row>
    <row r="14" spans="1:10">
      <c r="A14" t="s">
        <v>48</v>
      </c>
      <c r="B14" t="s">
        <v>41</v>
      </c>
      <c r="C14" t="s">
        <v>29</v>
      </c>
      <c r="D14" t="s">
        <v>26</v>
      </c>
      <c r="E14" s="14">
        <v>22</v>
      </c>
      <c r="F14">
        <v>42</v>
      </c>
      <c r="G14">
        <f t="shared" si="0"/>
        <v>2</v>
      </c>
      <c r="H14" s="14">
        <f t="shared" si="1"/>
        <v>924</v>
      </c>
      <c r="I14" s="15">
        <f t="shared" si="2"/>
        <v>22</v>
      </c>
      <c r="J14" s="14">
        <f t="shared" si="3"/>
        <v>946</v>
      </c>
    </row>
    <row r="15" spans="1:10">
      <c r="A15" t="s">
        <v>49</v>
      </c>
      <c r="B15" t="s">
        <v>28</v>
      </c>
      <c r="C15" t="s">
        <v>29</v>
      </c>
      <c r="D15" t="s">
        <v>26</v>
      </c>
      <c r="E15" s="14">
        <v>20</v>
      </c>
      <c r="F15">
        <v>41</v>
      </c>
      <c r="G15">
        <f t="shared" si="0"/>
        <v>1</v>
      </c>
      <c r="H15" s="14">
        <f t="shared" si="1"/>
        <v>820</v>
      </c>
      <c r="I15" s="15">
        <f t="shared" si="2"/>
        <v>10</v>
      </c>
      <c r="J15" s="14">
        <f t="shared" si="3"/>
        <v>830</v>
      </c>
    </row>
    <row r="16" spans="1:10">
      <c r="A16" t="s">
        <v>50</v>
      </c>
      <c r="B16" t="s">
        <v>51</v>
      </c>
      <c r="C16" t="s">
        <v>25</v>
      </c>
      <c r="D16" t="s">
        <v>26</v>
      </c>
      <c r="E16" s="14">
        <v>14</v>
      </c>
      <c r="F16">
        <v>46</v>
      </c>
      <c r="G16">
        <f t="shared" si="0"/>
        <v>6</v>
      </c>
      <c r="H16" s="14">
        <f t="shared" si="1"/>
        <v>644</v>
      </c>
      <c r="I16" s="15">
        <f t="shared" si="2"/>
        <v>42</v>
      </c>
      <c r="J16" s="14">
        <f t="shared" si="3"/>
        <v>686</v>
      </c>
    </row>
    <row r="17" spans="1:10">
      <c r="A17" t="s">
        <v>52</v>
      </c>
      <c r="B17" t="s">
        <v>41</v>
      </c>
      <c r="C17" t="s">
        <v>29</v>
      </c>
      <c r="D17" t="s">
        <v>26</v>
      </c>
      <c r="E17" s="14">
        <v>17</v>
      </c>
      <c r="F17">
        <v>39</v>
      </c>
      <c r="G17">
        <f t="shared" si="0"/>
        <v>0</v>
      </c>
      <c r="H17" s="14">
        <f t="shared" si="1"/>
        <v>663</v>
      </c>
      <c r="I17" s="15">
        <f t="shared" si="2"/>
        <v>0</v>
      </c>
      <c r="J17" s="14">
        <f t="shared" si="3"/>
        <v>663</v>
      </c>
    </row>
    <row r="18" spans="1:10">
      <c r="A18" t="s">
        <v>53</v>
      </c>
      <c r="B18" t="s">
        <v>28</v>
      </c>
      <c r="C18" t="s">
        <v>29</v>
      </c>
      <c r="D18" t="s">
        <v>26</v>
      </c>
      <c r="E18" s="14">
        <v>19</v>
      </c>
      <c r="F18">
        <v>40</v>
      </c>
      <c r="G18">
        <f t="shared" si="0"/>
        <v>0</v>
      </c>
      <c r="H18" s="14">
        <f t="shared" si="1"/>
        <v>760</v>
      </c>
      <c r="I18" s="15">
        <f t="shared" si="2"/>
        <v>0</v>
      </c>
      <c r="J18" s="14">
        <f t="shared" si="3"/>
        <v>760</v>
      </c>
    </row>
    <row r="19" spans="1:10">
      <c r="A19" t="s">
        <v>54</v>
      </c>
      <c r="B19" t="s">
        <v>55</v>
      </c>
      <c r="C19" t="s">
        <v>25</v>
      </c>
      <c r="D19" t="s">
        <v>26</v>
      </c>
      <c r="E19" s="14">
        <v>26</v>
      </c>
      <c r="F19">
        <v>50</v>
      </c>
      <c r="G19">
        <f t="shared" si="0"/>
        <v>10</v>
      </c>
      <c r="H19" s="14">
        <f t="shared" si="1"/>
        <v>1300</v>
      </c>
      <c r="I19" s="15">
        <f t="shared" si="2"/>
        <v>130</v>
      </c>
      <c r="J19" s="14">
        <f t="shared" si="3"/>
        <v>1430</v>
      </c>
    </row>
    <row r="20" spans="1:10">
      <c r="A20" t="s">
        <v>56</v>
      </c>
      <c r="B20" t="s">
        <v>28</v>
      </c>
      <c r="C20" t="s">
        <v>29</v>
      </c>
      <c r="D20" t="s">
        <v>26</v>
      </c>
      <c r="E20" s="14">
        <v>23</v>
      </c>
      <c r="F20">
        <v>55</v>
      </c>
      <c r="G20">
        <f t="shared" si="0"/>
        <v>15</v>
      </c>
      <c r="H20" s="14">
        <f t="shared" si="1"/>
        <v>1265</v>
      </c>
      <c r="I20" s="15">
        <f t="shared" si="2"/>
        <v>172.5</v>
      </c>
      <c r="J20" s="14">
        <f t="shared" si="3"/>
        <v>1437.5</v>
      </c>
    </row>
    <row r="21" spans="1:10">
      <c r="A21" t="s">
        <v>57</v>
      </c>
      <c r="B21" t="s">
        <v>28</v>
      </c>
      <c r="C21" t="s">
        <v>29</v>
      </c>
      <c r="D21" t="s">
        <v>26</v>
      </c>
      <c r="E21" s="14">
        <v>21</v>
      </c>
      <c r="F21">
        <v>23</v>
      </c>
      <c r="G21">
        <f t="shared" si="0"/>
        <v>0</v>
      </c>
      <c r="H21" s="14">
        <f t="shared" si="1"/>
        <v>483</v>
      </c>
      <c r="I21" s="15">
        <f t="shared" si="2"/>
        <v>0</v>
      </c>
      <c r="J21" s="14">
        <f t="shared" si="3"/>
        <v>483</v>
      </c>
    </row>
    <row r="22" spans="1:10">
      <c r="A22" t="s">
        <v>58</v>
      </c>
      <c r="B22" t="s">
        <v>28</v>
      </c>
      <c r="C22" t="s">
        <v>29</v>
      </c>
      <c r="D22" t="s">
        <v>26</v>
      </c>
      <c r="E22" s="14">
        <v>20</v>
      </c>
      <c r="F22">
        <v>25</v>
      </c>
      <c r="G22">
        <f t="shared" si="0"/>
        <v>0</v>
      </c>
      <c r="H22" s="14">
        <f t="shared" si="1"/>
        <v>500</v>
      </c>
      <c r="I22" s="15">
        <f t="shared" si="2"/>
        <v>0</v>
      </c>
      <c r="J22" s="14">
        <f t="shared" si="3"/>
        <v>500</v>
      </c>
    </row>
    <row r="23" spans="1:10">
      <c r="A23" t="s">
        <v>59</v>
      </c>
      <c r="B23" t="s">
        <v>60</v>
      </c>
      <c r="C23" t="s">
        <v>29</v>
      </c>
      <c r="D23" t="s">
        <v>26</v>
      </c>
      <c r="E23" s="14">
        <v>18</v>
      </c>
      <c r="F23">
        <v>38</v>
      </c>
      <c r="G23">
        <f t="shared" si="0"/>
        <v>0</v>
      </c>
      <c r="H23" s="14">
        <f t="shared" si="1"/>
        <v>684</v>
      </c>
      <c r="I23" s="15">
        <f t="shared" si="2"/>
        <v>0</v>
      </c>
      <c r="J23" s="14">
        <f t="shared" si="3"/>
        <v>684</v>
      </c>
    </row>
    <row r="24" spans="1:10">
      <c r="A24" t="s">
        <v>61</v>
      </c>
      <c r="B24" t="s">
        <v>62</v>
      </c>
      <c r="C24" t="s">
        <v>25</v>
      </c>
      <c r="D24" t="s">
        <v>26</v>
      </c>
      <c r="E24" s="14">
        <v>19</v>
      </c>
      <c r="F24">
        <v>40</v>
      </c>
      <c r="G24">
        <f t="shared" si="0"/>
        <v>0</v>
      </c>
      <c r="H24" s="14">
        <f t="shared" si="1"/>
        <v>760</v>
      </c>
      <c r="I24" s="15">
        <f t="shared" si="2"/>
        <v>0</v>
      </c>
      <c r="J24" s="14">
        <f t="shared" si="3"/>
        <v>760</v>
      </c>
    </row>
    <row r="25" spans="1:10">
      <c r="A25" t="s">
        <v>63</v>
      </c>
      <c r="B25" t="s">
        <v>28</v>
      </c>
      <c r="C25" t="s">
        <v>29</v>
      </c>
      <c r="D25" t="s">
        <v>26</v>
      </c>
      <c r="E25" s="14">
        <v>45</v>
      </c>
      <c r="F25">
        <v>41</v>
      </c>
      <c r="G25">
        <f t="shared" si="0"/>
        <v>1</v>
      </c>
      <c r="H25" s="14">
        <f t="shared" si="1"/>
        <v>1845</v>
      </c>
      <c r="I25" s="15">
        <f t="shared" si="2"/>
        <v>22.5</v>
      </c>
      <c r="J25" s="14">
        <f t="shared" si="3"/>
        <v>1867.5</v>
      </c>
    </row>
    <row r="26" spans="1:10">
      <c r="A26" t="s">
        <v>64</v>
      </c>
      <c r="B26" t="s">
        <v>55</v>
      </c>
      <c r="C26" t="s">
        <v>25</v>
      </c>
      <c r="D26" t="s">
        <v>26</v>
      </c>
      <c r="E26" s="14">
        <v>44</v>
      </c>
      <c r="F26">
        <v>46</v>
      </c>
      <c r="G26">
        <f t="shared" si="0"/>
        <v>6</v>
      </c>
      <c r="H26" s="14">
        <f t="shared" si="1"/>
        <v>2024</v>
      </c>
      <c r="I26" s="15">
        <f t="shared" si="2"/>
        <v>132</v>
      </c>
      <c r="J26" s="14">
        <f t="shared" si="3"/>
        <v>2156</v>
      </c>
    </row>
    <row r="27" spans="1:10">
      <c r="A27" t="s">
        <v>65</v>
      </c>
      <c r="B27" t="s">
        <v>24</v>
      </c>
      <c r="C27" t="s">
        <v>29</v>
      </c>
      <c r="D27" t="s">
        <v>26</v>
      </c>
      <c r="E27" s="14">
        <v>35</v>
      </c>
      <c r="F27">
        <v>42</v>
      </c>
      <c r="G27">
        <f t="shared" si="0"/>
        <v>2</v>
      </c>
      <c r="H27" s="14">
        <f t="shared" si="1"/>
        <v>1470</v>
      </c>
      <c r="I27" s="15">
        <f t="shared" si="2"/>
        <v>35</v>
      </c>
      <c r="J27" s="14">
        <f t="shared" si="3"/>
        <v>1505</v>
      </c>
    </row>
    <row r="28" spans="1:10">
      <c r="A28" t="s">
        <v>66</v>
      </c>
      <c r="B28" t="s">
        <v>55</v>
      </c>
      <c r="C28" t="s">
        <v>25</v>
      </c>
      <c r="D28" t="s">
        <v>26</v>
      </c>
      <c r="E28" s="14">
        <v>36</v>
      </c>
      <c r="F28">
        <v>40</v>
      </c>
      <c r="G28">
        <f t="shared" si="0"/>
        <v>0</v>
      </c>
      <c r="H28" s="14">
        <f t="shared" si="1"/>
        <v>1440</v>
      </c>
      <c r="I28" s="15">
        <f t="shared" si="2"/>
        <v>0</v>
      </c>
      <c r="J28" s="14">
        <f t="shared" si="3"/>
        <v>1440</v>
      </c>
    </row>
    <row r="29" spans="1:10">
      <c r="A29" t="s">
        <v>67</v>
      </c>
      <c r="B29" t="s">
        <v>41</v>
      </c>
      <c r="C29" t="s">
        <v>29</v>
      </c>
      <c r="D29" t="s">
        <v>26</v>
      </c>
      <c r="E29" s="14">
        <v>38</v>
      </c>
      <c r="F29">
        <v>40</v>
      </c>
      <c r="G29">
        <f t="shared" si="0"/>
        <v>0</v>
      </c>
      <c r="H29" s="14">
        <f t="shared" si="1"/>
        <v>1520</v>
      </c>
      <c r="I29" s="15">
        <f t="shared" si="2"/>
        <v>0</v>
      </c>
      <c r="J29" s="14">
        <f t="shared" si="3"/>
        <v>1520</v>
      </c>
    </row>
    <row r="30" spans="1:10">
      <c r="A30" t="s">
        <v>68</v>
      </c>
      <c r="B30" t="s">
        <v>28</v>
      </c>
      <c r="C30" t="s">
        <v>29</v>
      </c>
      <c r="D30" t="s">
        <v>26</v>
      </c>
      <c r="E30" s="14">
        <v>34</v>
      </c>
      <c r="F30">
        <v>40</v>
      </c>
      <c r="G30">
        <f t="shared" si="0"/>
        <v>0</v>
      </c>
      <c r="H30" s="14">
        <f t="shared" si="1"/>
        <v>1360</v>
      </c>
      <c r="I30" s="15">
        <f t="shared" si="2"/>
        <v>0</v>
      </c>
      <c r="J30" s="14">
        <f t="shared" si="3"/>
        <v>1360</v>
      </c>
    </row>
    <row r="31" spans="1:10">
      <c r="A31" t="s">
        <v>69</v>
      </c>
      <c r="B31" t="s">
        <v>55</v>
      </c>
      <c r="C31" t="s">
        <v>25</v>
      </c>
      <c r="D31" t="s">
        <v>26</v>
      </c>
      <c r="E31" s="14">
        <v>38</v>
      </c>
      <c r="F31">
        <v>40</v>
      </c>
      <c r="G31">
        <f t="shared" si="0"/>
        <v>0</v>
      </c>
      <c r="H31" s="14">
        <f t="shared" si="1"/>
        <v>1520</v>
      </c>
      <c r="I31" s="15">
        <f t="shared" si="2"/>
        <v>0</v>
      </c>
      <c r="J31" s="14">
        <f t="shared" si="3"/>
        <v>1520</v>
      </c>
    </row>
    <row r="32" spans="1:10">
      <c r="A32" t="s">
        <v>70</v>
      </c>
      <c r="B32" t="s">
        <v>28</v>
      </c>
      <c r="C32" t="s">
        <v>29</v>
      </c>
      <c r="D32" t="s">
        <v>26</v>
      </c>
      <c r="E32" s="14">
        <v>56</v>
      </c>
      <c r="F32">
        <v>40</v>
      </c>
      <c r="G32">
        <f t="shared" si="0"/>
        <v>0</v>
      </c>
      <c r="H32" s="14">
        <f t="shared" si="1"/>
        <v>2240</v>
      </c>
      <c r="I32" s="15">
        <f t="shared" si="2"/>
        <v>0</v>
      </c>
      <c r="J32" s="14">
        <f t="shared" si="3"/>
        <v>2240</v>
      </c>
    </row>
    <row r="34" spans="4:10">
      <c r="D34" t="s">
        <v>71</v>
      </c>
      <c r="E34" s="14">
        <f>MAX(E2:E32)</f>
        <v>56</v>
      </c>
      <c r="F34" s="16">
        <f>MAX(F2:F32)</f>
        <v>55</v>
      </c>
      <c r="G34" s="16"/>
      <c r="H34" s="14">
        <f>MAX(H2:H32)</f>
        <v>2403</v>
      </c>
      <c r="I34" s="14">
        <f t="shared" ref="I34:J34" si="4">MAX(I2:I32)</f>
        <v>172.5</v>
      </c>
      <c r="J34" s="14">
        <f t="shared" si="4"/>
        <v>2536.5</v>
      </c>
    </row>
    <row r="35" spans="4:10">
      <c r="D35" t="s">
        <v>72</v>
      </c>
      <c r="E35" s="14">
        <f>MIN(E2:E32)</f>
        <v>6</v>
      </c>
      <c r="F35" s="16">
        <f>MIN(F2:F32)</f>
        <v>23</v>
      </c>
      <c r="G35" s="16"/>
      <c r="H35" s="14">
        <f>MIN(H2:H32)</f>
        <v>187.5</v>
      </c>
      <c r="I35" s="14">
        <f t="shared" ref="I35:J35" si="5">MIN(I2:I32)</f>
        <v>0</v>
      </c>
      <c r="J35" s="14">
        <f t="shared" si="5"/>
        <v>187.5</v>
      </c>
    </row>
    <row r="36" spans="4:10">
      <c r="D36" t="s">
        <v>73</v>
      </c>
      <c r="E36" s="14">
        <f>AVERAGE(E2:E32)</f>
        <v>26.890322580645162</v>
      </c>
      <c r="F36" s="16">
        <f>AVERAGE(F2:F32)</f>
        <v>40.451612903225808</v>
      </c>
      <c r="G36" s="16"/>
      <c r="H36" s="14">
        <f>AVERAGE(H2:H32)</f>
        <v>1109.6483870967741</v>
      </c>
      <c r="I36" s="14">
        <f t="shared" ref="I36:J36" si="6">AVERAGE(I2:I32)</f>
        <v>30.929032258064513</v>
      </c>
      <c r="J36" s="14">
        <f t="shared" si="6"/>
        <v>1140.5774193548389</v>
      </c>
    </row>
    <row r="37" spans="4:10">
      <c r="D37" t="s">
        <v>12</v>
      </c>
      <c r="H37" s="14">
        <f>SUM(H2:H32)</f>
        <v>34399.1</v>
      </c>
      <c r="I37" s="14"/>
      <c r="J37" s="14">
        <f t="shared" ref="J37" si="7">SUM(J2:J32)</f>
        <v>35357.9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6E85-8830-4A86-93DA-9C02CAA0739E}">
  <dimension ref="A2:N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3" sqref="K3"/>
    </sheetView>
  </sheetViews>
  <sheetFormatPr defaultRowHeight="15"/>
  <cols>
    <col min="1" max="1" width="18" bestFit="1" customWidth="1"/>
    <col min="2" max="4" width="13.42578125" customWidth="1"/>
    <col min="7" max="9" width="13.28515625" customWidth="1"/>
  </cols>
  <sheetData>
    <row r="2" spans="1:14">
      <c r="B2" t="s">
        <v>327</v>
      </c>
      <c r="C2" t="s">
        <v>328</v>
      </c>
      <c r="D2" t="s">
        <v>329</v>
      </c>
      <c r="F2" t="s">
        <v>345</v>
      </c>
      <c r="G2" t="s">
        <v>327</v>
      </c>
      <c r="H2" t="s">
        <v>328</v>
      </c>
      <c r="I2" t="s">
        <v>329</v>
      </c>
      <c r="K2" t="s">
        <v>347</v>
      </c>
      <c r="L2" t="s">
        <v>327</v>
      </c>
      <c r="M2" t="s">
        <v>328</v>
      </c>
      <c r="N2" t="s">
        <v>329</v>
      </c>
    </row>
    <row r="3" spans="1:14">
      <c r="A3" t="s">
        <v>330</v>
      </c>
      <c r="B3" s="42">
        <v>0.5</v>
      </c>
      <c r="C3" s="42">
        <v>0.4</v>
      </c>
      <c r="D3" s="42">
        <v>1.4</v>
      </c>
      <c r="F3">
        <v>3</v>
      </c>
      <c r="G3" s="15">
        <f>$F3*B3</f>
        <v>1.5</v>
      </c>
      <c r="H3" s="15">
        <f t="shared" ref="H3:I17" si="0">$F3*C3</f>
        <v>1.2000000000000002</v>
      </c>
      <c r="I3" s="15">
        <f t="shared" si="0"/>
        <v>4.1999999999999993</v>
      </c>
      <c r="K3">
        <v>5</v>
      </c>
      <c r="L3" s="15">
        <f>$K3*B3</f>
        <v>2.5</v>
      </c>
      <c r="M3" s="15">
        <f t="shared" ref="M3:N17" si="1">$K3*C3</f>
        <v>2</v>
      </c>
      <c r="N3" s="15">
        <f t="shared" si="1"/>
        <v>7</v>
      </c>
    </row>
    <row r="4" spans="1:14">
      <c r="A4" t="s">
        <v>331</v>
      </c>
      <c r="B4" s="42">
        <v>28</v>
      </c>
      <c r="C4" s="42">
        <v>33</v>
      </c>
      <c r="D4" s="42">
        <v>31</v>
      </c>
      <c r="F4">
        <v>1</v>
      </c>
      <c r="G4" s="15">
        <f t="shared" ref="G4:G17" si="2">$F4*B4</f>
        <v>28</v>
      </c>
      <c r="H4" s="15">
        <f t="shared" si="0"/>
        <v>33</v>
      </c>
      <c r="I4" s="15">
        <f t="shared" si="0"/>
        <v>31</v>
      </c>
      <c r="K4">
        <v>1</v>
      </c>
      <c r="L4" s="15">
        <f t="shared" ref="L4:L17" si="3">$K4*B4</f>
        <v>28</v>
      </c>
      <c r="M4" s="15">
        <f t="shared" si="1"/>
        <v>33</v>
      </c>
      <c r="N4" s="15">
        <f t="shared" si="1"/>
        <v>31</v>
      </c>
    </row>
    <row r="5" spans="1:14">
      <c r="A5" t="s">
        <v>332</v>
      </c>
      <c r="B5" s="42">
        <v>1.8</v>
      </c>
      <c r="C5" s="42">
        <v>1</v>
      </c>
      <c r="D5" s="42">
        <v>2</v>
      </c>
      <c r="F5">
        <v>7</v>
      </c>
      <c r="G5" s="15">
        <f t="shared" si="2"/>
        <v>12.6</v>
      </c>
      <c r="H5" s="15">
        <f t="shared" si="0"/>
        <v>7</v>
      </c>
      <c r="I5" s="15">
        <f t="shared" si="0"/>
        <v>14</v>
      </c>
      <c r="K5">
        <v>4</v>
      </c>
      <c r="L5" s="15">
        <f t="shared" si="3"/>
        <v>7.2</v>
      </c>
      <c r="M5" s="15">
        <f t="shared" si="1"/>
        <v>4</v>
      </c>
      <c r="N5" s="15">
        <f t="shared" si="1"/>
        <v>8</v>
      </c>
    </row>
    <row r="6" spans="1:14">
      <c r="A6" t="s">
        <v>333</v>
      </c>
      <c r="B6" s="42">
        <v>1.2</v>
      </c>
      <c r="C6" s="42">
        <v>0.8</v>
      </c>
      <c r="D6" s="42">
        <v>1.5</v>
      </c>
      <c r="F6">
        <v>1</v>
      </c>
      <c r="G6" s="15">
        <f t="shared" si="2"/>
        <v>1.2</v>
      </c>
      <c r="H6" s="15">
        <f t="shared" si="0"/>
        <v>0.8</v>
      </c>
      <c r="I6" s="15">
        <f t="shared" si="0"/>
        <v>1.5</v>
      </c>
      <c r="K6">
        <v>2</v>
      </c>
      <c r="L6" s="15">
        <f t="shared" si="3"/>
        <v>2.4</v>
      </c>
      <c r="M6" s="15">
        <f t="shared" si="1"/>
        <v>1.6</v>
      </c>
      <c r="N6" s="15">
        <f t="shared" si="1"/>
        <v>3</v>
      </c>
    </row>
    <row r="7" spans="1:14">
      <c r="A7" t="s">
        <v>334</v>
      </c>
      <c r="B7" s="42">
        <v>2.4</v>
      </c>
      <c r="C7" s="42">
        <v>1.4</v>
      </c>
      <c r="D7" s="42">
        <v>2.4</v>
      </c>
      <c r="F7">
        <v>2</v>
      </c>
      <c r="G7" s="15">
        <f t="shared" si="2"/>
        <v>4.8</v>
      </c>
      <c r="H7" s="15">
        <f t="shared" si="0"/>
        <v>2.8</v>
      </c>
      <c r="I7" s="15">
        <f t="shared" si="0"/>
        <v>4.8</v>
      </c>
      <c r="J7" t="s">
        <v>346</v>
      </c>
      <c r="K7">
        <v>2</v>
      </c>
      <c r="L7" s="15">
        <f t="shared" si="3"/>
        <v>4.8</v>
      </c>
      <c r="M7" s="15">
        <f t="shared" si="1"/>
        <v>2.8</v>
      </c>
      <c r="N7" s="15">
        <f t="shared" si="1"/>
        <v>4.8</v>
      </c>
    </row>
    <row r="8" spans="1:14">
      <c r="A8" t="s">
        <v>335</v>
      </c>
      <c r="B8" s="42">
        <v>0.9</v>
      </c>
      <c r="C8" s="42">
        <v>0.2</v>
      </c>
      <c r="D8" s="42">
        <v>0.8</v>
      </c>
      <c r="F8">
        <v>2</v>
      </c>
      <c r="G8" s="15">
        <f t="shared" si="2"/>
        <v>1.8</v>
      </c>
      <c r="H8" s="15">
        <f t="shared" si="0"/>
        <v>0.4</v>
      </c>
      <c r="I8" s="15">
        <f t="shared" si="0"/>
        <v>1.6</v>
      </c>
      <c r="K8">
        <v>2</v>
      </c>
      <c r="L8" s="15">
        <f t="shared" si="3"/>
        <v>1.8</v>
      </c>
      <c r="M8" s="15">
        <f t="shared" si="1"/>
        <v>0.4</v>
      </c>
      <c r="N8" s="15">
        <f t="shared" si="1"/>
        <v>1.6</v>
      </c>
    </row>
    <row r="9" spans="1:14">
      <c r="A9" t="s">
        <v>336</v>
      </c>
      <c r="B9" s="42">
        <v>0.99</v>
      </c>
      <c r="C9" s="42">
        <v>0.59</v>
      </c>
      <c r="D9" s="42">
        <v>2.59</v>
      </c>
      <c r="F9">
        <v>10</v>
      </c>
      <c r="G9" s="15">
        <f t="shared" si="2"/>
        <v>9.9</v>
      </c>
      <c r="H9" s="15">
        <f t="shared" si="0"/>
        <v>5.8999999999999995</v>
      </c>
      <c r="I9" s="15">
        <f t="shared" si="0"/>
        <v>25.9</v>
      </c>
      <c r="K9">
        <v>10</v>
      </c>
      <c r="L9" s="15">
        <f t="shared" si="3"/>
        <v>9.9</v>
      </c>
      <c r="M9" s="15">
        <f t="shared" si="1"/>
        <v>5.8999999999999995</v>
      </c>
      <c r="N9" s="15">
        <f t="shared" si="1"/>
        <v>25.9</v>
      </c>
    </row>
    <row r="10" spans="1:14">
      <c r="A10" t="s">
        <v>337</v>
      </c>
      <c r="B10" s="42">
        <v>1.25</v>
      </c>
      <c r="C10" s="42">
        <v>3.25</v>
      </c>
      <c r="D10" s="42">
        <v>2.15</v>
      </c>
      <c r="F10">
        <v>4</v>
      </c>
      <c r="G10" s="15">
        <f t="shared" si="2"/>
        <v>5</v>
      </c>
      <c r="H10" s="15">
        <f t="shared" si="0"/>
        <v>13</v>
      </c>
      <c r="I10" s="15">
        <f t="shared" si="0"/>
        <v>8.6</v>
      </c>
      <c r="K10">
        <v>1</v>
      </c>
      <c r="L10" s="15">
        <f t="shared" si="3"/>
        <v>1.25</v>
      </c>
      <c r="M10" s="15">
        <f t="shared" si="1"/>
        <v>3.25</v>
      </c>
      <c r="N10" s="15">
        <f t="shared" si="1"/>
        <v>2.15</v>
      </c>
    </row>
    <row r="11" spans="1:14">
      <c r="A11" t="s">
        <v>338</v>
      </c>
      <c r="B11" s="42">
        <v>9.5</v>
      </c>
      <c r="C11" s="42">
        <v>14</v>
      </c>
      <c r="D11" s="42">
        <v>13</v>
      </c>
      <c r="F11">
        <v>1</v>
      </c>
      <c r="G11" s="15">
        <f t="shared" si="2"/>
        <v>9.5</v>
      </c>
      <c r="H11" s="15">
        <f t="shared" si="0"/>
        <v>14</v>
      </c>
      <c r="I11" s="15">
        <f t="shared" si="0"/>
        <v>13</v>
      </c>
      <c r="K11">
        <v>1</v>
      </c>
      <c r="L11" s="15">
        <f t="shared" si="3"/>
        <v>9.5</v>
      </c>
      <c r="M11" s="15">
        <f t="shared" si="1"/>
        <v>14</v>
      </c>
      <c r="N11" s="15">
        <f t="shared" si="1"/>
        <v>13</v>
      </c>
    </row>
    <row r="12" spans="1:14">
      <c r="A12" t="s">
        <v>339</v>
      </c>
      <c r="B12" s="42">
        <v>4.55</v>
      </c>
      <c r="C12" s="42">
        <v>2.5499999999999998</v>
      </c>
      <c r="D12" s="42">
        <v>6</v>
      </c>
      <c r="F12">
        <v>1</v>
      </c>
      <c r="G12" s="15">
        <f t="shared" si="2"/>
        <v>4.55</v>
      </c>
      <c r="H12" s="15">
        <f t="shared" si="0"/>
        <v>2.5499999999999998</v>
      </c>
      <c r="I12" s="15">
        <f t="shared" si="0"/>
        <v>6</v>
      </c>
      <c r="K12">
        <v>1</v>
      </c>
      <c r="L12" s="15">
        <f t="shared" si="3"/>
        <v>4.55</v>
      </c>
      <c r="M12" s="15">
        <f t="shared" si="1"/>
        <v>2.5499999999999998</v>
      </c>
      <c r="N12" s="15">
        <f t="shared" si="1"/>
        <v>6</v>
      </c>
    </row>
    <row r="13" spans="1:14">
      <c r="A13" t="s">
        <v>340</v>
      </c>
      <c r="B13" s="42">
        <v>4.2</v>
      </c>
      <c r="C13" s="42">
        <v>2.2000000000000002</v>
      </c>
      <c r="D13" s="42">
        <v>3</v>
      </c>
      <c r="F13">
        <v>1</v>
      </c>
      <c r="G13" s="15">
        <f t="shared" si="2"/>
        <v>4.2</v>
      </c>
      <c r="H13" s="15">
        <f t="shared" si="0"/>
        <v>2.2000000000000002</v>
      </c>
      <c r="I13" s="15">
        <f t="shared" si="0"/>
        <v>3</v>
      </c>
      <c r="L13" s="15">
        <f t="shared" si="3"/>
        <v>0</v>
      </c>
      <c r="M13" s="15">
        <f t="shared" si="1"/>
        <v>0</v>
      </c>
      <c r="N13" s="15">
        <f t="shared" si="1"/>
        <v>0</v>
      </c>
    </row>
    <row r="14" spans="1:14">
      <c r="A14" t="s">
        <v>341</v>
      </c>
      <c r="B14" s="42">
        <v>3.9</v>
      </c>
      <c r="C14" s="42">
        <v>5</v>
      </c>
      <c r="D14" s="42">
        <v>8</v>
      </c>
      <c r="F14">
        <v>1</v>
      </c>
      <c r="G14" s="15">
        <f t="shared" si="2"/>
        <v>3.9</v>
      </c>
      <c r="H14" s="15">
        <f t="shared" si="0"/>
        <v>5</v>
      </c>
      <c r="I14" s="15">
        <f t="shared" si="0"/>
        <v>8</v>
      </c>
      <c r="L14" s="15">
        <f t="shared" si="3"/>
        <v>0</v>
      </c>
      <c r="M14" s="15">
        <f t="shared" si="1"/>
        <v>0</v>
      </c>
      <c r="N14" s="15">
        <f t="shared" si="1"/>
        <v>0</v>
      </c>
    </row>
    <row r="15" spans="1:14">
      <c r="A15" t="s">
        <v>342</v>
      </c>
      <c r="B15" s="42">
        <v>1</v>
      </c>
      <c r="C15" s="42">
        <v>2</v>
      </c>
      <c r="D15" s="42">
        <v>1</v>
      </c>
      <c r="F15">
        <v>1</v>
      </c>
      <c r="G15" s="15">
        <f t="shared" si="2"/>
        <v>1</v>
      </c>
      <c r="H15" s="15">
        <f t="shared" si="0"/>
        <v>2</v>
      </c>
      <c r="I15" s="15">
        <f t="shared" si="0"/>
        <v>1</v>
      </c>
      <c r="L15" s="15">
        <f t="shared" si="3"/>
        <v>0</v>
      </c>
      <c r="M15" s="15">
        <f t="shared" si="1"/>
        <v>0</v>
      </c>
      <c r="N15" s="15">
        <f t="shared" si="1"/>
        <v>0</v>
      </c>
    </row>
    <row r="16" spans="1:14">
      <c r="A16" t="s">
        <v>343</v>
      </c>
      <c r="B16" s="42">
        <v>1.75</v>
      </c>
      <c r="C16" s="42">
        <v>2</v>
      </c>
      <c r="D16" s="42">
        <v>1</v>
      </c>
      <c r="F16">
        <v>1</v>
      </c>
      <c r="G16" s="15">
        <f t="shared" si="2"/>
        <v>1.75</v>
      </c>
      <c r="H16" s="15">
        <f t="shared" si="0"/>
        <v>2</v>
      </c>
      <c r="I16" s="15">
        <f t="shared" si="0"/>
        <v>1</v>
      </c>
      <c r="L16" s="15">
        <f t="shared" si="3"/>
        <v>0</v>
      </c>
      <c r="M16" s="15">
        <f t="shared" si="1"/>
        <v>0</v>
      </c>
      <c r="N16" s="15">
        <f t="shared" si="1"/>
        <v>0</v>
      </c>
    </row>
    <row r="17" spans="1:14">
      <c r="A17" t="s">
        <v>344</v>
      </c>
      <c r="B17" s="42">
        <v>2</v>
      </c>
      <c r="C17" s="42">
        <v>1</v>
      </c>
      <c r="D17" s="42">
        <v>3</v>
      </c>
      <c r="F17">
        <v>1</v>
      </c>
      <c r="G17" s="15">
        <f t="shared" si="2"/>
        <v>2</v>
      </c>
      <c r="H17" s="15">
        <f t="shared" si="0"/>
        <v>1</v>
      </c>
      <c r="I17" s="15">
        <f t="shared" si="0"/>
        <v>3</v>
      </c>
      <c r="K17">
        <v>2</v>
      </c>
      <c r="L17" s="15">
        <f t="shared" si="3"/>
        <v>4</v>
      </c>
      <c r="M17" s="15">
        <f t="shared" si="1"/>
        <v>2</v>
      </c>
      <c r="N17" s="15">
        <f t="shared" si="1"/>
        <v>6</v>
      </c>
    </row>
    <row r="18" spans="1:14">
      <c r="F18" t="s">
        <v>12</v>
      </c>
      <c r="G18" s="15">
        <f>SUM(G3:G17)</f>
        <v>91.7</v>
      </c>
      <c r="H18" s="15">
        <f t="shared" ref="H18:I18" si="4">SUM(H3:H17)</f>
        <v>92.85</v>
      </c>
      <c r="I18" s="15">
        <f t="shared" si="4"/>
        <v>126.6</v>
      </c>
      <c r="K18" t="s">
        <v>12</v>
      </c>
      <c r="L18" s="15">
        <f>SUM(L3:L17)</f>
        <v>75.899999999999991</v>
      </c>
      <c r="M18" s="15">
        <f t="shared" ref="M18" si="5">SUM(M3:M17)</f>
        <v>71.499999999999986</v>
      </c>
      <c r="N18" s="15">
        <f t="shared" ref="N18" si="6">SUM(N3:N17)</f>
        <v>108.45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topLeftCell="C8" workbookViewId="0">
      <selection activeCell="D11" sqref="D11"/>
    </sheetView>
  </sheetViews>
  <sheetFormatPr defaultRowHeight="15"/>
  <cols>
    <col min="2" max="2" width="13.7109375" customWidth="1"/>
    <col min="3" max="3" width="13.7109375" bestFit="1" customWidth="1"/>
    <col min="4" max="7" width="8.140625" customWidth="1"/>
  </cols>
  <sheetData>
    <row r="1" spans="1:14" s="17" customFormat="1" ht="79.5">
      <c r="B1" s="17" t="s">
        <v>74</v>
      </c>
      <c r="D1" s="18" t="s">
        <v>75</v>
      </c>
      <c r="E1" s="18" t="s">
        <v>76</v>
      </c>
      <c r="F1" s="18" t="s">
        <v>77</v>
      </c>
      <c r="G1" s="18" t="s">
        <v>78</v>
      </c>
      <c r="I1" s="18" t="s">
        <v>75</v>
      </c>
      <c r="J1" s="18" t="s">
        <v>76</v>
      </c>
      <c r="K1" s="18" t="s">
        <v>77</v>
      </c>
      <c r="L1" s="18" t="s">
        <v>78</v>
      </c>
      <c r="N1" s="18" t="s">
        <v>79</v>
      </c>
    </row>
    <row r="2" spans="1:14">
      <c r="C2" t="s">
        <v>80</v>
      </c>
      <c r="D2" s="13">
        <v>10</v>
      </c>
      <c r="E2" s="13">
        <v>20</v>
      </c>
      <c r="F2" s="13">
        <v>100</v>
      </c>
      <c r="G2" s="13">
        <v>1</v>
      </c>
    </row>
    <row r="3" spans="1:14">
      <c r="B3" s="1" t="s">
        <v>81</v>
      </c>
      <c r="C3" t="s">
        <v>82</v>
      </c>
    </row>
    <row r="4" spans="1:14">
      <c r="A4">
        <v>1</v>
      </c>
      <c r="B4" t="s">
        <v>83</v>
      </c>
      <c r="C4" t="s">
        <v>84</v>
      </c>
      <c r="D4">
        <v>8</v>
      </c>
      <c r="E4">
        <v>15</v>
      </c>
      <c r="F4">
        <v>68</v>
      </c>
      <c r="G4">
        <v>1</v>
      </c>
      <c r="I4" s="19">
        <f t="shared" ref="I4:L23" si="0">D4/D$2</f>
        <v>0.8</v>
      </c>
      <c r="J4" s="19">
        <f t="shared" si="0"/>
        <v>0.75</v>
      </c>
      <c r="K4" s="19">
        <f t="shared" si="0"/>
        <v>0.68</v>
      </c>
      <c r="L4" s="19">
        <f t="shared" si="0"/>
        <v>1</v>
      </c>
      <c r="N4" s="19" t="b">
        <f t="shared" ref="N4:N23" si="1">OR(I4&lt;0.5, J4&lt;0.5, K4&lt;0.5, L4&lt;0.5)</f>
        <v>0</v>
      </c>
    </row>
    <row r="5" spans="1:14">
      <c r="A5">
        <v>2</v>
      </c>
      <c r="B5" t="s">
        <v>85</v>
      </c>
      <c r="C5" t="s">
        <v>86</v>
      </c>
      <c r="D5">
        <v>9</v>
      </c>
      <c r="E5">
        <v>19</v>
      </c>
      <c r="F5">
        <v>98</v>
      </c>
      <c r="G5">
        <v>1</v>
      </c>
      <c r="I5" s="19">
        <f t="shared" si="0"/>
        <v>0.9</v>
      </c>
      <c r="J5" s="19">
        <f t="shared" si="0"/>
        <v>0.95</v>
      </c>
      <c r="K5" s="19">
        <f t="shared" si="0"/>
        <v>0.98</v>
      </c>
      <c r="L5" s="19">
        <f t="shared" si="0"/>
        <v>1</v>
      </c>
      <c r="N5" s="19" t="b">
        <f t="shared" si="1"/>
        <v>0</v>
      </c>
    </row>
    <row r="6" spans="1:14">
      <c r="A6">
        <v>3</v>
      </c>
      <c r="B6" t="s">
        <v>87</v>
      </c>
      <c r="C6" t="s">
        <v>88</v>
      </c>
      <c r="D6">
        <v>6</v>
      </c>
      <c r="E6">
        <v>16</v>
      </c>
      <c r="F6">
        <v>83</v>
      </c>
      <c r="G6">
        <v>1</v>
      </c>
      <c r="I6" s="19">
        <f t="shared" si="0"/>
        <v>0.6</v>
      </c>
      <c r="J6" s="19">
        <f t="shared" si="0"/>
        <v>0.8</v>
      </c>
      <c r="K6" s="19">
        <f t="shared" si="0"/>
        <v>0.83</v>
      </c>
      <c r="L6" s="19">
        <f t="shared" si="0"/>
        <v>1</v>
      </c>
      <c r="N6" s="19" t="b">
        <f t="shared" si="1"/>
        <v>0</v>
      </c>
    </row>
    <row r="7" spans="1:14">
      <c r="A7">
        <v>4</v>
      </c>
      <c r="B7" t="s">
        <v>89</v>
      </c>
      <c r="C7" t="s">
        <v>90</v>
      </c>
      <c r="D7">
        <v>8</v>
      </c>
      <c r="E7">
        <v>18</v>
      </c>
      <c r="F7">
        <v>90</v>
      </c>
      <c r="G7">
        <v>1</v>
      </c>
      <c r="I7" s="19">
        <f t="shared" si="0"/>
        <v>0.8</v>
      </c>
      <c r="J7" s="19">
        <f t="shared" si="0"/>
        <v>0.9</v>
      </c>
      <c r="K7" s="19">
        <f t="shared" si="0"/>
        <v>0.9</v>
      </c>
      <c r="L7" s="19">
        <f t="shared" si="0"/>
        <v>1</v>
      </c>
      <c r="N7" s="19" t="b">
        <f t="shared" si="1"/>
        <v>0</v>
      </c>
    </row>
    <row r="8" spans="1:14">
      <c r="A8">
        <v>5</v>
      </c>
      <c r="B8" t="s">
        <v>91</v>
      </c>
      <c r="C8" t="s">
        <v>92</v>
      </c>
      <c r="D8">
        <v>8</v>
      </c>
      <c r="E8">
        <v>14</v>
      </c>
      <c r="F8">
        <v>60</v>
      </c>
      <c r="G8">
        <v>0</v>
      </c>
      <c r="I8" s="19">
        <f t="shared" si="0"/>
        <v>0.8</v>
      </c>
      <c r="J8" s="19">
        <f t="shared" si="0"/>
        <v>0.7</v>
      </c>
      <c r="K8" s="19">
        <f t="shared" si="0"/>
        <v>0.6</v>
      </c>
      <c r="L8" s="19">
        <f t="shared" si="0"/>
        <v>0</v>
      </c>
      <c r="N8" s="19" t="b">
        <f t="shared" si="1"/>
        <v>1</v>
      </c>
    </row>
    <row r="9" spans="1:14">
      <c r="A9">
        <v>6</v>
      </c>
      <c r="B9" t="s">
        <v>93</v>
      </c>
      <c r="C9" t="s">
        <v>94</v>
      </c>
      <c r="D9">
        <v>7</v>
      </c>
      <c r="E9">
        <v>12</v>
      </c>
      <c r="F9">
        <v>63</v>
      </c>
      <c r="G9">
        <v>1</v>
      </c>
      <c r="I9" s="19">
        <f t="shared" si="0"/>
        <v>0.7</v>
      </c>
      <c r="J9" s="19">
        <f t="shared" si="0"/>
        <v>0.6</v>
      </c>
      <c r="K9" s="19">
        <f t="shared" si="0"/>
        <v>0.63</v>
      </c>
      <c r="L9" s="19">
        <f t="shared" si="0"/>
        <v>1</v>
      </c>
      <c r="N9" s="19" t="b">
        <f t="shared" si="1"/>
        <v>0</v>
      </c>
    </row>
    <row r="10" spans="1:14">
      <c r="A10">
        <v>7</v>
      </c>
      <c r="B10" t="s">
        <v>95</v>
      </c>
      <c r="C10" t="s">
        <v>96</v>
      </c>
      <c r="D10">
        <v>10</v>
      </c>
      <c r="E10">
        <v>14</v>
      </c>
      <c r="F10">
        <v>74</v>
      </c>
      <c r="G10">
        <v>1</v>
      </c>
      <c r="I10" s="19">
        <f t="shared" si="0"/>
        <v>1</v>
      </c>
      <c r="J10" s="19">
        <f t="shared" si="0"/>
        <v>0.7</v>
      </c>
      <c r="K10" s="19">
        <f t="shared" si="0"/>
        <v>0.74</v>
      </c>
      <c r="L10" s="19">
        <f t="shared" si="0"/>
        <v>1</v>
      </c>
      <c r="N10" s="19" t="b">
        <f t="shared" si="1"/>
        <v>0</v>
      </c>
    </row>
    <row r="11" spans="1:14">
      <c r="A11">
        <v>8</v>
      </c>
      <c r="B11" t="s">
        <v>97</v>
      </c>
      <c r="C11" t="s">
        <v>98</v>
      </c>
      <c r="D11">
        <v>7</v>
      </c>
      <c r="E11">
        <v>13</v>
      </c>
      <c r="F11">
        <v>93</v>
      </c>
      <c r="G11">
        <v>1</v>
      </c>
      <c r="I11" s="19">
        <f t="shared" si="0"/>
        <v>0.7</v>
      </c>
      <c r="J11" s="19">
        <f t="shared" si="0"/>
        <v>0.65</v>
      </c>
      <c r="K11" s="19">
        <f t="shared" si="0"/>
        <v>0.93</v>
      </c>
      <c r="L11" s="19">
        <f t="shared" si="0"/>
        <v>1</v>
      </c>
      <c r="N11" s="19" t="b">
        <f t="shared" si="1"/>
        <v>0</v>
      </c>
    </row>
    <row r="12" spans="1:14">
      <c r="A12">
        <v>9</v>
      </c>
      <c r="B12" t="s">
        <v>99</v>
      </c>
      <c r="C12" t="s">
        <v>100</v>
      </c>
      <c r="D12">
        <v>9</v>
      </c>
      <c r="E12">
        <v>18</v>
      </c>
      <c r="F12">
        <v>94</v>
      </c>
      <c r="G12">
        <v>1</v>
      </c>
      <c r="I12" s="19">
        <f t="shared" si="0"/>
        <v>0.9</v>
      </c>
      <c r="J12" s="19">
        <f t="shared" si="0"/>
        <v>0.9</v>
      </c>
      <c r="K12" s="19">
        <f t="shared" si="0"/>
        <v>0.94</v>
      </c>
      <c r="L12" s="19">
        <f t="shared" si="0"/>
        <v>1</v>
      </c>
      <c r="N12" s="19" t="b">
        <f t="shared" si="1"/>
        <v>0</v>
      </c>
    </row>
    <row r="13" spans="1:14">
      <c r="A13">
        <v>10</v>
      </c>
      <c r="B13" t="s">
        <v>101</v>
      </c>
      <c r="C13" t="s">
        <v>102</v>
      </c>
      <c r="D13">
        <v>9</v>
      </c>
      <c r="E13">
        <v>18</v>
      </c>
      <c r="F13">
        <v>95</v>
      </c>
      <c r="G13">
        <v>1</v>
      </c>
      <c r="I13" s="19">
        <f t="shared" si="0"/>
        <v>0.9</v>
      </c>
      <c r="J13" s="19">
        <f t="shared" si="0"/>
        <v>0.9</v>
      </c>
      <c r="K13" s="19">
        <f t="shared" si="0"/>
        <v>0.95</v>
      </c>
      <c r="L13" s="19">
        <f t="shared" si="0"/>
        <v>1</v>
      </c>
      <c r="N13" s="19" t="b">
        <f t="shared" si="1"/>
        <v>0</v>
      </c>
    </row>
    <row r="14" spans="1:14">
      <c r="A14">
        <v>11</v>
      </c>
      <c r="B14" t="s">
        <v>103</v>
      </c>
      <c r="C14" t="s">
        <v>104</v>
      </c>
      <c r="D14">
        <v>9</v>
      </c>
      <c r="E14">
        <v>12</v>
      </c>
      <c r="F14">
        <v>88</v>
      </c>
      <c r="G14">
        <v>1</v>
      </c>
      <c r="I14" s="19">
        <f t="shared" si="0"/>
        <v>0.9</v>
      </c>
      <c r="J14" s="19">
        <f t="shared" si="0"/>
        <v>0.6</v>
      </c>
      <c r="K14" s="19">
        <f t="shared" si="0"/>
        <v>0.88</v>
      </c>
      <c r="L14" s="19">
        <f t="shared" si="0"/>
        <v>1</v>
      </c>
      <c r="N14" s="19" t="b">
        <f t="shared" si="1"/>
        <v>0</v>
      </c>
    </row>
    <row r="15" spans="1:14">
      <c r="A15">
        <v>12</v>
      </c>
      <c r="B15" t="s">
        <v>105</v>
      </c>
      <c r="C15" t="s">
        <v>106</v>
      </c>
      <c r="D15">
        <v>5</v>
      </c>
      <c r="E15">
        <v>13</v>
      </c>
      <c r="F15">
        <v>85</v>
      </c>
      <c r="G15">
        <v>0</v>
      </c>
      <c r="I15" s="19">
        <f t="shared" si="0"/>
        <v>0.5</v>
      </c>
      <c r="J15" s="19">
        <f t="shared" si="0"/>
        <v>0.65</v>
      </c>
      <c r="K15" s="19">
        <f t="shared" si="0"/>
        <v>0.85</v>
      </c>
      <c r="L15" s="19">
        <f t="shared" si="0"/>
        <v>0</v>
      </c>
      <c r="N15" s="19" t="b">
        <f t="shared" si="1"/>
        <v>1</v>
      </c>
    </row>
    <row r="16" spans="1:14">
      <c r="A16">
        <v>13</v>
      </c>
      <c r="B16" t="s">
        <v>107</v>
      </c>
      <c r="C16" t="s">
        <v>108</v>
      </c>
      <c r="D16">
        <v>7</v>
      </c>
      <c r="E16">
        <v>14</v>
      </c>
      <c r="F16">
        <v>73</v>
      </c>
      <c r="G16">
        <v>1</v>
      </c>
      <c r="I16" s="19">
        <f t="shared" si="0"/>
        <v>0.7</v>
      </c>
      <c r="J16" s="19">
        <f t="shared" si="0"/>
        <v>0.7</v>
      </c>
      <c r="K16" s="19">
        <f t="shared" si="0"/>
        <v>0.73</v>
      </c>
      <c r="L16" s="19">
        <f t="shared" si="0"/>
        <v>1</v>
      </c>
      <c r="N16" s="19" t="b">
        <f t="shared" si="1"/>
        <v>0</v>
      </c>
    </row>
    <row r="17" spans="1:14">
      <c r="A17">
        <v>14</v>
      </c>
      <c r="B17" t="s">
        <v>109</v>
      </c>
      <c r="C17" t="s">
        <v>86</v>
      </c>
      <c r="D17">
        <v>10</v>
      </c>
      <c r="E17">
        <v>12</v>
      </c>
      <c r="F17">
        <v>74</v>
      </c>
      <c r="G17">
        <v>0</v>
      </c>
      <c r="I17" s="19">
        <f t="shared" si="0"/>
        <v>1</v>
      </c>
      <c r="J17" s="19">
        <f t="shared" si="0"/>
        <v>0.6</v>
      </c>
      <c r="K17" s="19">
        <f t="shared" si="0"/>
        <v>0.74</v>
      </c>
      <c r="L17" s="19">
        <f t="shared" si="0"/>
        <v>0</v>
      </c>
      <c r="N17" s="19" t="b">
        <f t="shared" si="1"/>
        <v>1</v>
      </c>
    </row>
    <row r="18" spans="1:14">
      <c r="A18">
        <v>15</v>
      </c>
      <c r="B18" t="s">
        <v>110</v>
      </c>
      <c r="C18" t="s">
        <v>111</v>
      </c>
      <c r="D18">
        <v>8</v>
      </c>
      <c r="E18">
        <v>15</v>
      </c>
      <c r="F18">
        <v>79</v>
      </c>
      <c r="G18">
        <v>0</v>
      </c>
      <c r="I18" s="19">
        <f t="shared" si="0"/>
        <v>0.8</v>
      </c>
      <c r="J18" s="19">
        <f t="shared" si="0"/>
        <v>0.75</v>
      </c>
      <c r="K18" s="19">
        <f t="shared" si="0"/>
        <v>0.79</v>
      </c>
      <c r="L18" s="19">
        <f t="shared" si="0"/>
        <v>0</v>
      </c>
      <c r="N18" s="19" t="b">
        <f t="shared" si="1"/>
        <v>1</v>
      </c>
    </row>
    <row r="19" spans="1:14">
      <c r="A19">
        <v>16</v>
      </c>
      <c r="B19" t="s">
        <v>112</v>
      </c>
      <c r="C19" t="s">
        <v>113</v>
      </c>
      <c r="D19">
        <v>5</v>
      </c>
      <c r="E19">
        <v>12</v>
      </c>
      <c r="F19">
        <v>50</v>
      </c>
      <c r="G19">
        <v>0</v>
      </c>
      <c r="I19" s="19">
        <f t="shared" si="0"/>
        <v>0.5</v>
      </c>
      <c r="J19" s="19">
        <f t="shared" si="0"/>
        <v>0.6</v>
      </c>
      <c r="K19" s="19">
        <f t="shared" si="0"/>
        <v>0.5</v>
      </c>
      <c r="L19" s="19">
        <f t="shared" si="0"/>
        <v>0</v>
      </c>
      <c r="N19" s="19" t="b">
        <f t="shared" si="1"/>
        <v>1</v>
      </c>
    </row>
    <row r="20" spans="1:14">
      <c r="A20">
        <v>17</v>
      </c>
      <c r="B20" t="s">
        <v>114</v>
      </c>
      <c r="C20" t="s">
        <v>115</v>
      </c>
      <c r="D20">
        <v>10</v>
      </c>
      <c r="E20">
        <v>18</v>
      </c>
      <c r="F20">
        <v>89</v>
      </c>
      <c r="G20">
        <v>1</v>
      </c>
      <c r="I20" s="19">
        <f t="shared" si="0"/>
        <v>1</v>
      </c>
      <c r="J20" s="19">
        <f t="shared" si="0"/>
        <v>0.9</v>
      </c>
      <c r="K20" s="19">
        <f t="shared" si="0"/>
        <v>0.89</v>
      </c>
      <c r="L20" s="19">
        <f t="shared" si="0"/>
        <v>1</v>
      </c>
      <c r="N20" s="19" t="b">
        <f t="shared" si="1"/>
        <v>0</v>
      </c>
    </row>
    <row r="21" spans="1:14">
      <c r="A21">
        <v>18</v>
      </c>
      <c r="B21" t="s">
        <v>116</v>
      </c>
      <c r="C21" t="s">
        <v>117</v>
      </c>
      <c r="D21">
        <v>10</v>
      </c>
      <c r="E21">
        <v>13</v>
      </c>
      <c r="F21">
        <v>77</v>
      </c>
      <c r="G21">
        <v>1</v>
      </c>
      <c r="I21" s="19">
        <f t="shared" si="0"/>
        <v>1</v>
      </c>
      <c r="J21" s="19">
        <f t="shared" si="0"/>
        <v>0.65</v>
      </c>
      <c r="K21" s="19">
        <f t="shared" si="0"/>
        <v>0.77</v>
      </c>
      <c r="L21" s="19">
        <f t="shared" si="0"/>
        <v>1</v>
      </c>
      <c r="N21" s="19" t="b">
        <f t="shared" si="1"/>
        <v>0</v>
      </c>
    </row>
    <row r="22" spans="1:14">
      <c r="A22">
        <v>19</v>
      </c>
      <c r="B22" t="s">
        <v>118</v>
      </c>
      <c r="C22" t="s">
        <v>119</v>
      </c>
      <c r="D22">
        <v>9</v>
      </c>
      <c r="E22">
        <v>17</v>
      </c>
      <c r="F22">
        <v>77</v>
      </c>
      <c r="G22">
        <v>0</v>
      </c>
      <c r="I22" s="19">
        <f t="shared" si="0"/>
        <v>0.9</v>
      </c>
      <c r="J22" s="19">
        <f t="shared" si="0"/>
        <v>0.85</v>
      </c>
      <c r="K22" s="19">
        <f t="shared" si="0"/>
        <v>0.77</v>
      </c>
      <c r="L22" s="19">
        <f t="shared" si="0"/>
        <v>0</v>
      </c>
      <c r="N22" s="19" t="b">
        <f t="shared" si="1"/>
        <v>1</v>
      </c>
    </row>
    <row r="23" spans="1:14">
      <c r="A23">
        <v>20</v>
      </c>
      <c r="B23" t="s">
        <v>120</v>
      </c>
      <c r="C23" t="s">
        <v>121</v>
      </c>
      <c r="D23">
        <v>6</v>
      </c>
      <c r="E23">
        <v>15</v>
      </c>
      <c r="F23">
        <v>75</v>
      </c>
      <c r="G23">
        <v>1</v>
      </c>
      <c r="I23" s="19">
        <f t="shared" si="0"/>
        <v>0.6</v>
      </c>
      <c r="J23" s="19">
        <f t="shared" si="0"/>
        <v>0.75</v>
      </c>
      <c r="K23" s="19">
        <f t="shared" si="0"/>
        <v>0.75</v>
      </c>
      <c r="L23" s="19">
        <f t="shared" si="0"/>
        <v>1</v>
      </c>
      <c r="N23" s="19" t="b">
        <f t="shared" si="1"/>
        <v>0</v>
      </c>
    </row>
    <row r="25" spans="1:14">
      <c r="C25" t="s">
        <v>71</v>
      </c>
      <c r="D25">
        <f>MAX(D4:D23)</f>
        <v>10</v>
      </c>
      <c r="E25">
        <f>MAX(E4:E23)</f>
        <v>19</v>
      </c>
      <c r="F25">
        <f>MAX(F4:F23)</f>
        <v>98</v>
      </c>
      <c r="G25">
        <f>MAX(G4:G23)</f>
        <v>1</v>
      </c>
      <c r="I25" s="19">
        <f>MAX(I4:I23)</f>
        <v>1</v>
      </c>
      <c r="J25" s="19">
        <f>MAX(J4:J23)</f>
        <v>0.95</v>
      </c>
      <c r="K25" s="19">
        <f>MAX(K4:K23)</f>
        <v>0.98</v>
      </c>
      <c r="L25" s="19">
        <f>MAX(L4:L23)</f>
        <v>1</v>
      </c>
    </row>
    <row r="26" spans="1:14">
      <c r="C26" t="s">
        <v>72</v>
      </c>
      <c r="D26">
        <f>MIN(D5:D24)</f>
        <v>5</v>
      </c>
      <c r="E26">
        <f>MIN(E5:E24)</f>
        <v>12</v>
      </c>
      <c r="F26">
        <f>MIN(F5:F24)</f>
        <v>50</v>
      </c>
      <c r="G26">
        <f>MIN(G5:G24)</f>
        <v>0</v>
      </c>
      <c r="I26" s="19">
        <f>MIN(I5:I24)</f>
        <v>0.5</v>
      </c>
      <c r="J26" s="19">
        <f>MIN(J5:J24)</f>
        <v>0.6</v>
      </c>
      <c r="K26" s="19">
        <f>MIN(K5:K24)</f>
        <v>0.5</v>
      </c>
      <c r="L26" s="19">
        <f>MIN(L5:L24)</f>
        <v>0</v>
      </c>
    </row>
    <row r="27" spans="1:14">
      <c r="C27" t="s">
        <v>73</v>
      </c>
      <c r="D27" s="20">
        <f>AVERAGE(D6:D25)</f>
        <v>8.0526315789473681</v>
      </c>
      <c r="E27" s="20">
        <f>AVERAGE(E6:E25)</f>
        <v>14.894736842105264</v>
      </c>
      <c r="F27" s="20">
        <f>AVERAGE(F6:F25)</f>
        <v>79.84210526315789</v>
      </c>
      <c r="G27" s="20">
        <f>AVERAGE(G6:G25)</f>
        <v>0.68421052631578949</v>
      </c>
      <c r="I27" s="19">
        <f>AVERAGE(I6:I25)</f>
        <v>0.80526315789473701</v>
      </c>
      <c r="J27" s="19">
        <f>AVERAGE(J6:J25)</f>
        <v>0.74473684210526314</v>
      </c>
      <c r="K27" s="19">
        <f>AVERAGE(K6:K25)</f>
        <v>0.79842105263157903</v>
      </c>
      <c r="L27" s="19">
        <f>AVERAGE(L6:L25)</f>
        <v>0.68421052631578949</v>
      </c>
    </row>
  </sheetData>
  <conditionalFormatting sqref="D4:D23">
    <cfRule type="iconSet" priority="7">
      <iconSet iconSet="4TrafficLights">
        <cfvo type="percent" val="0"/>
        <cfvo type="percent" val="25"/>
        <cfvo type="percent" val="50"/>
        <cfvo type="percent" val="75"/>
      </iconSet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E4:E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G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:L23 N4:N23">
    <cfRule type="cellIs" dxfId="24" priority="2" operator="lessThan">
      <formula>0.51</formula>
    </cfRule>
    <cfRule type="cellIs" dxfId="23" priority="3" operator="lessThan">
      <formula>0.5</formula>
    </cfRule>
  </conditionalFormatting>
  <conditionalFormatting sqref="N4:N23">
    <cfRule type="containsText" dxfId="22" priority="1" operator="containsText" text="TRUE">
      <formula>NOT(ISERROR(SEARCH("TRUE",N4)))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25"/>
  <sheetViews>
    <sheetView topLeftCell="A7" workbookViewId="0">
      <selection activeCell="K18" sqref="K18"/>
    </sheetView>
  </sheetViews>
  <sheetFormatPr defaultRowHeight="15"/>
  <sheetData>
    <row r="4" spans="1:14">
      <c r="A4">
        <v>21</v>
      </c>
      <c r="B4" t="s">
        <v>122</v>
      </c>
      <c r="C4" t="s">
        <v>98</v>
      </c>
      <c r="D4">
        <v>9</v>
      </c>
      <c r="E4">
        <v>14</v>
      </c>
      <c r="F4">
        <v>65</v>
      </c>
      <c r="G4">
        <v>0</v>
      </c>
      <c r="I4" s="19">
        <f>D4/'GRADING SHEET 1'!D$2</f>
        <v>0.9</v>
      </c>
      <c r="J4" s="19">
        <f>E4/'GRADING SHEET 1'!E$2</f>
        <v>0.7</v>
      </c>
      <c r="K4" s="19">
        <f>F4/'GRADING SHEET 1'!F$2</f>
        <v>0.65</v>
      </c>
      <c r="L4" s="19">
        <f>G4/'GRADING SHEET 1'!G$2</f>
        <v>0</v>
      </c>
      <c r="N4" s="19" t="b">
        <f t="shared" ref="N4:N14" si="0">OR(I4&lt;0.5, J4&lt;0.5, K4&lt;0.5, L4&lt;0.5)</f>
        <v>1</v>
      </c>
    </row>
    <row r="5" spans="1:14">
      <c r="A5">
        <v>22</v>
      </c>
      <c r="B5" t="s">
        <v>123</v>
      </c>
      <c r="C5" t="s">
        <v>104</v>
      </c>
      <c r="D5">
        <v>10</v>
      </c>
      <c r="E5">
        <v>13</v>
      </c>
      <c r="F5">
        <v>88</v>
      </c>
      <c r="G5">
        <v>1</v>
      </c>
      <c r="I5" s="19">
        <f>D5/'GRADING SHEET 1'!D$2</f>
        <v>1</v>
      </c>
      <c r="J5" s="19">
        <f>E5/'GRADING SHEET 1'!E$2</f>
        <v>0.65</v>
      </c>
      <c r="K5" s="19">
        <f>F5/'GRADING SHEET 1'!F$2</f>
        <v>0.88</v>
      </c>
      <c r="L5" s="19">
        <f>G5/'GRADING SHEET 1'!G$2</f>
        <v>1</v>
      </c>
      <c r="N5" s="19" t="b">
        <f t="shared" si="0"/>
        <v>0</v>
      </c>
    </row>
    <row r="6" spans="1:14">
      <c r="A6">
        <v>23</v>
      </c>
      <c r="B6" t="s">
        <v>124</v>
      </c>
      <c r="C6" t="s">
        <v>125</v>
      </c>
      <c r="D6">
        <v>5</v>
      </c>
      <c r="E6">
        <v>17</v>
      </c>
      <c r="F6">
        <v>74</v>
      </c>
      <c r="G6">
        <v>0</v>
      </c>
      <c r="I6" s="19">
        <f>D6/'GRADING SHEET 1'!D$2</f>
        <v>0.5</v>
      </c>
      <c r="J6" s="19">
        <f>E6/'GRADING SHEET 1'!E$2</f>
        <v>0.85</v>
      </c>
      <c r="K6" s="19">
        <f>F6/'GRADING SHEET 1'!F$2</f>
        <v>0.74</v>
      </c>
      <c r="L6" s="19">
        <f>G6/'GRADING SHEET 1'!G$2</f>
        <v>0</v>
      </c>
      <c r="N6" s="19" t="b">
        <f t="shared" si="0"/>
        <v>1</v>
      </c>
    </row>
    <row r="7" spans="1:14">
      <c r="A7">
        <v>24</v>
      </c>
      <c r="B7" t="s">
        <v>126</v>
      </c>
      <c r="C7" t="s">
        <v>127</v>
      </c>
      <c r="D7">
        <v>8</v>
      </c>
      <c r="E7">
        <v>16</v>
      </c>
      <c r="F7">
        <v>78</v>
      </c>
      <c r="G7">
        <v>1</v>
      </c>
      <c r="I7" s="19">
        <f>D7/'GRADING SHEET 1'!D$2</f>
        <v>0.8</v>
      </c>
      <c r="J7" s="19">
        <f>E7/'GRADING SHEET 1'!E$2</f>
        <v>0.8</v>
      </c>
      <c r="K7" s="19">
        <f>F7/'GRADING SHEET 1'!F$2</f>
        <v>0.78</v>
      </c>
      <c r="L7" s="19">
        <f>G7/'GRADING SHEET 1'!G$2</f>
        <v>1</v>
      </c>
      <c r="N7" s="19" t="b">
        <f t="shared" si="0"/>
        <v>0</v>
      </c>
    </row>
    <row r="8" spans="1:14">
      <c r="A8">
        <v>25</v>
      </c>
      <c r="B8" t="s">
        <v>128</v>
      </c>
      <c r="C8" t="s">
        <v>129</v>
      </c>
      <c r="D8">
        <v>5</v>
      </c>
      <c r="E8">
        <v>15</v>
      </c>
      <c r="F8">
        <v>86</v>
      </c>
      <c r="G8">
        <v>1</v>
      </c>
      <c r="I8" s="19">
        <f>D8/'GRADING SHEET 1'!D$2</f>
        <v>0.5</v>
      </c>
      <c r="J8" s="19">
        <f>E8/'GRADING SHEET 1'!E$2</f>
        <v>0.75</v>
      </c>
      <c r="K8" s="19">
        <f>F8/'GRADING SHEET 1'!F$2</f>
        <v>0.86</v>
      </c>
      <c r="L8" s="19">
        <f>G8/'GRADING SHEET 1'!G$2</f>
        <v>1</v>
      </c>
      <c r="N8" s="19" t="b">
        <f t="shared" si="0"/>
        <v>0</v>
      </c>
    </row>
    <row r="9" spans="1:14">
      <c r="A9">
        <v>26</v>
      </c>
      <c r="B9" t="s">
        <v>130</v>
      </c>
      <c r="C9" t="s">
        <v>84</v>
      </c>
      <c r="D9">
        <v>9</v>
      </c>
      <c r="E9">
        <v>14</v>
      </c>
      <c r="F9">
        <v>60</v>
      </c>
      <c r="G9">
        <v>1</v>
      </c>
      <c r="I9" s="19">
        <f>D9/'GRADING SHEET 1'!D$2</f>
        <v>0.9</v>
      </c>
      <c r="J9" s="19">
        <f>E9/'GRADING SHEET 1'!E$2</f>
        <v>0.7</v>
      </c>
      <c r="K9" s="19">
        <f>F9/'GRADING SHEET 1'!F$2</f>
        <v>0.6</v>
      </c>
      <c r="L9" s="19">
        <f>G9/'GRADING SHEET 1'!G$2</f>
        <v>1</v>
      </c>
      <c r="N9" s="19" t="b">
        <f t="shared" si="0"/>
        <v>0</v>
      </c>
    </row>
    <row r="10" spans="1:14">
      <c r="A10">
        <v>27</v>
      </c>
      <c r="B10" t="s">
        <v>131</v>
      </c>
      <c r="C10" t="s">
        <v>132</v>
      </c>
      <c r="D10">
        <v>7</v>
      </c>
      <c r="E10">
        <v>17</v>
      </c>
      <c r="F10">
        <v>64</v>
      </c>
      <c r="G10">
        <v>0</v>
      </c>
      <c r="I10" s="19">
        <f>D10/'GRADING SHEET 1'!D$2</f>
        <v>0.7</v>
      </c>
      <c r="J10" s="19">
        <f>E10/'GRADING SHEET 1'!E$2</f>
        <v>0.85</v>
      </c>
      <c r="K10" s="19">
        <f>F10/'GRADING SHEET 1'!F$2</f>
        <v>0.64</v>
      </c>
      <c r="L10" s="19">
        <f>G10/'GRADING SHEET 1'!G$2</f>
        <v>0</v>
      </c>
      <c r="N10" s="19" t="b">
        <f t="shared" si="0"/>
        <v>1</v>
      </c>
    </row>
    <row r="11" spans="1:14">
      <c r="A11">
        <v>28</v>
      </c>
      <c r="B11" t="s">
        <v>133</v>
      </c>
      <c r="C11" t="s">
        <v>134</v>
      </c>
      <c r="D11">
        <v>10</v>
      </c>
      <c r="E11">
        <v>13</v>
      </c>
      <c r="F11">
        <v>71</v>
      </c>
      <c r="G11">
        <v>1</v>
      </c>
      <c r="I11" s="19">
        <f>D11/'GRADING SHEET 1'!D$2</f>
        <v>1</v>
      </c>
      <c r="J11" s="19">
        <f>E11/'GRADING SHEET 1'!E$2</f>
        <v>0.65</v>
      </c>
      <c r="K11" s="19">
        <f>F11/'GRADING SHEET 1'!F$2</f>
        <v>0.71</v>
      </c>
      <c r="L11" s="19">
        <f>G11/'GRADING SHEET 1'!G$2</f>
        <v>1</v>
      </c>
      <c r="N11" s="19" t="b">
        <f t="shared" si="0"/>
        <v>0</v>
      </c>
    </row>
    <row r="12" spans="1:14">
      <c r="A12">
        <v>29</v>
      </c>
      <c r="B12" t="s">
        <v>135</v>
      </c>
      <c r="C12" t="s">
        <v>132</v>
      </c>
      <c r="D12">
        <v>8</v>
      </c>
      <c r="E12">
        <v>15</v>
      </c>
      <c r="F12">
        <v>67</v>
      </c>
      <c r="G12">
        <v>1</v>
      </c>
      <c r="I12" s="19">
        <f>D12/'GRADING SHEET 1'!D$2</f>
        <v>0.8</v>
      </c>
      <c r="J12" s="19">
        <f>E12/'GRADING SHEET 1'!E$2</f>
        <v>0.75</v>
      </c>
      <c r="K12" s="19">
        <f>F12/'GRADING SHEET 1'!F$2</f>
        <v>0.67</v>
      </c>
      <c r="L12" s="19">
        <f>G12/'GRADING SHEET 1'!G$2</f>
        <v>1</v>
      </c>
      <c r="N12" s="19" t="b">
        <f t="shared" si="0"/>
        <v>0</v>
      </c>
    </row>
    <row r="13" spans="1:14">
      <c r="A13">
        <v>30</v>
      </c>
      <c r="B13" t="s">
        <v>136</v>
      </c>
      <c r="C13" t="s">
        <v>88</v>
      </c>
      <c r="D13">
        <v>6</v>
      </c>
      <c r="E13">
        <v>12</v>
      </c>
      <c r="F13">
        <v>79</v>
      </c>
      <c r="G13">
        <v>1</v>
      </c>
      <c r="I13" s="19">
        <f>D13/'GRADING SHEET 1'!D$2</f>
        <v>0.6</v>
      </c>
      <c r="J13" s="19">
        <f>E13/'GRADING SHEET 1'!E$2</f>
        <v>0.6</v>
      </c>
      <c r="K13" s="19">
        <f>F13/'GRADING SHEET 1'!F$2</f>
        <v>0.79</v>
      </c>
      <c r="L13" s="19">
        <f>G13/'GRADING SHEET 1'!G$2</f>
        <v>1</v>
      </c>
      <c r="N13" s="19" t="b">
        <f t="shared" si="0"/>
        <v>0</v>
      </c>
    </row>
    <row r="14" spans="1:14">
      <c r="A14">
        <v>31</v>
      </c>
      <c r="B14" t="s">
        <v>137</v>
      </c>
      <c r="C14" t="s">
        <v>138</v>
      </c>
      <c r="D14">
        <v>8</v>
      </c>
      <c r="E14">
        <v>17</v>
      </c>
      <c r="F14">
        <v>72</v>
      </c>
      <c r="G14">
        <v>1</v>
      </c>
      <c r="I14" s="19">
        <f>D14/'GRADING SHEET 1'!D$2</f>
        <v>0.8</v>
      </c>
      <c r="J14" s="19">
        <f>E14/'GRADING SHEET 1'!E$2</f>
        <v>0.85</v>
      </c>
      <c r="K14" s="19">
        <f>F14/'GRADING SHEET 1'!F$2</f>
        <v>0.72</v>
      </c>
      <c r="L14" s="19">
        <f>G14/'GRADING SHEET 1'!G$2</f>
        <v>1</v>
      </c>
      <c r="N14" s="19" t="b">
        <f t="shared" si="0"/>
        <v>0</v>
      </c>
    </row>
    <row r="17" spans="4:4">
      <c r="D17">
        <f ca="1">RANDBETWEEN(12,25)</f>
        <v>12</v>
      </c>
    </row>
    <row r="18" spans="4:4">
      <c r="D18">
        <f t="shared" ref="D18:D25" ca="1" si="1">RANDBETWEEN(12,25)</f>
        <v>23</v>
      </c>
    </row>
    <row r="19" spans="4:4">
      <c r="D19">
        <f t="shared" ca="1" si="1"/>
        <v>23</v>
      </c>
    </row>
    <row r="20" spans="4:4">
      <c r="D20">
        <f t="shared" ca="1" si="1"/>
        <v>12</v>
      </c>
    </row>
    <row r="21" spans="4:4">
      <c r="D21">
        <f t="shared" ca="1" si="1"/>
        <v>12</v>
      </c>
    </row>
    <row r="22" spans="4:4">
      <c r="D22">
        <f t="shared" ca="1" si="1"/>
        <v>16</v>
      </c>
    </row>
    <row r="23" spans="4:4">
      <c r="D23">
        <f t="shared" ca="1" si="1"/>
        <v>16</v>
      </c>
    </row>
    <row r="24" spans="4:4">
      <c r="D24">
        <f t="shared" ca="1" si="1"/>
        <v>20</v>
      </c>
    </row>
    <row r="25" spans="4:4">
      <c r="D25">
        <f t="shared" ca="1" si="1"/>
        <v>14</v>
      </c>
    </row>
  </sheetData>
  <conditionalFormatting sqref="D4:D14">
    <cfRule type="iconSet" priority="7">
      <iconSet iconSet="4TrafficLights">
        <cfvo type="percent" val="0"/>
        <cfvo type="percent" val="25"/>
        <cfvo type="percent" val="50"/>
        <cfvo type="percent" val="75"/>
      </iconSet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E4:E1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4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G14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:L14 N4:N14">
    <cfRule type="cellIs" dxfId="21" priority="2" operator="lessThan">
      <formula>0.51</formula>
    </cfRule>
    <cfRule type="cellIs" dxfId="20" priority="3" operator="lessThan">
      <formula>0.5</formula>
    </cfRule>
  </conditionalFormatting>
  <conditionalFormatting sqref="N4:N14">
    <cfRule type="containsText" dxfId="19" priority="1" operator="containsText" text="TRUE">
      <formula>NOT(ISERROR(SEARCH("TRUE",N4)))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workbookViewId="0">
      <selection activeCell="L13" sqref="L13"/>
    </sheetView>
  </sheetViews>
  <sheetFormatPr defaultRowHeight="15"/>
  <cols>
    <col min="1" max="1" width="16.7109375" bestFit="1" customWidth="1"/>
    <col min="2" max="12" width="6.5703125" customWidth="1"/>
  </cols>
  <sheetData>
    <row r="1" spans="1:12">
      <c r="A1" t="s">
        <v>0</v>
      </c>
    </row>
    <row r="4" spans="1:12" s="1" customFormat="1" ht="45">
      <c r="A4" s="1" t="s">
        <v>1</v>
      </c>
      <c r="B4" s="2" t="s">
        <v>7</v>
      </c>
      <c r="C4" s="2">
        <v>4</v>
      </c>
      <c r="D4" s="4" t="s">
        <v>8</v>
      </c>
      <c r="E4" s="4">
        <v>5</v>
      </c>
      <c r="F4" s="6" t="s">
        <v>9</v>
      </c>
      <c r="G4" s="6">
        <v>4</v>
      </c>
      <c r="H4" s="8" t="s">
        <v>10</v>
      </c>
      <c r="I4" s="8">
        <v>3</v>
      </c>
      <c r="J4" s="10" t="s">
        <v>11</v>
      </c>
      <c r="K4" s="10">
        <v>1</v>
      </c>
      <c r="L4" s="1" t="s">
        <v>12</v>
      </c>
    </row>
    <row r="5" spans="1:12">
      <c r="A5" t="s">
        <v>2</v>
      </c>
      <c r="B5" s="3">
        <v>5</v>
      </c>
      <c r="C5" s="3">
        <f>C$4*B5</f>
        <v>20</v>
      </c>
      <c r="D5" s="5">
        <v>5</v>
      </c>
      <c r="E5" s="5">
        <f>E$4*D5</f>
        <v>25</v>
      </c>
      <c r="F5" s="7">
        <v>4</v>
      </c>
      <c r="G5" s="7">
        <f>G$4*F5</f>
        <v>16</v>
      </c>
      <c r="H5" s="9">
        <v>4</v>
      </c>
      <c r="I5" s="9">
        <f>I$4*H5</f>
        <v>12</v>
      </c>
      <c r="J5" s="11">
        <v>4</v>
      </c>
      <c r="K5" s="11">
        <f>K$4*J5</f>
        <v>4</v>
      </c>
      <c r="L5">
        <f>+C5+E5+G5+I5+K5</f>
        <v>77</v>
      </c>
    </row>
    <row r="6" spans="1:12">
      <c r="A6" t="s">
        <v>3</v>
      </c>
      <c r="B6" s="3">
        <v>4</v>
      </c>
      <c r="C6" s="3">
        <f t="shared" ref="C6:E9" si="0">C$4*B6</f>
        <v>16</v>
      </c>
      <c r="D6" s="5">
        <v>3</v>
      </c>
      <c r="E6" s="5">
        <f t="shared" si="0"/>
        <v>15</v>
      </c>
      <c r="F6" s="7">
        <v>5</v>
      </c>
      <c r="G6" s="7">
        <f t="shared" ref="G6" si="1">G$4*F6</f>
        <v>20</v>
      </c>
      <c r="H6" s="9">
        <v>5</v>
      </c>
      <c r="I6" s="9">
        <f t="shared" ref="I6" si="2">I$4*H6</f>
        <v>15</v>
      </c>
      <c r="J6" s="11">
        <v>5</v>
      </c>
      <c r="K6" s="11">
        <f t="shared" ref="K6" si="3">K$4*J6</f>
        <v>5</v>
      </c>
      <c r="L6">
        <f t="shared" ref="L6:L9" si="4">+C6+E6+G6+I6+K6</f>
        <v>71</v>
      </c>
    </row>
    <row r="7" spans="1:12">
      <c r="A7" t="s">
        <v>4</v>
      </c>
      <c r="B7" s="3">
        <v>3</v>
      </c>
      <c r="C7" s="3">
        <f t="shared" si="0"/>
        <v>12</v>
      </c>
      <c r="D7" s="5">
        <v>4</v>
      </c>
      <c r="E7" s="5">
        <f t="shared" si="0"/>
        <v>20</v>
      </c>
      <c r="F7" s="7">
        <v>3</v>
      </c>
      <c r="G7" s="7">
        <f t="shared" ref="G7" si="5">G$4*F7</f>
        <v>12</v>
      </c>
      <c r="H7" s="9">
        <v>4</v>
      </c>
      <c r="I7" s="9">
        <f t="shared" ref="I7" si="6">I$4*H7</f>
        <v>12</v>
      </c>
      <c r="J7" s="11">
        <v>3</v>
      </c>
      <c r="K7" s="11">
        <f t="shared" ref="K7" si="7">K$4*J7</f>
        <v>3</v>
      </c>
      <c r="L7">
        <f t="shared" si="4"/>
        <v>59</v>
      </c>
    </row>
    <row r="8" spans="1:12">
      <c r="A8" t="s">
        <v>5</v>
      </c>
      <c r="B8" s="3">
        <v>5</v>
      </c>
      <c r="C8" s="3">
        <f t="shared" si="0"/>
        <v>20</v>
      </c>
      <c r="D8" s="5">
        <v>2</v>
      </c>
      <c r="E8" s="5">
        <f t="shared" si="0"/>
        <v>10</v>
      </c>
      <c r="F8" s="7">
        <v>4</v>
      </c>
      <c r="G8" s="7">
        <f t="shared" ref="G8" si="8">G$4*F8</f>
        <v>16</v>
      </c>
      <c r="H8" s="9">
        <v>3</v>
      </c>
      <c r="I8" s="9">
        <f t="shared" ref="I8" si="9">I$4*H8</f>
        <v>9</v>
      </c>
      <c r="J8" s="11">
        <v>5</v>
      </c>
      <c r="K8" s="11">
        <f t="shared" ref="K8" si="10">K$4*J8</f>
        <v>5</v>
      </c>
      <c r="L8">
        <f t="shared" si="4"/>
        <v>60</v>
      </c>
    </row>
    <row r="9" spans="1:12">
      <c r="A9" t="s">
        <v>6</v>
      </c>
      <c r="B9" s="3">
        <v>4</v>
      </c>
      <c r="C9" s="3">
        <f t="shared" si="0"/>
        <v>16</v>
      </c>
      <c r="D9" s="5">
        <v>2</v>
      </c>
      <c r="E9" s="5">
        <f t="shared" si="0"/>
        <v>10</v>
      </c>
      <c r="F9" s="7">
        <v>3</v>
      </c>
      <c r="G9" s="7">
        <f t="shared" ref="G9" si="11">G$4*F9</f>
        <v>12</v>
      </c>
      <c r="H9" s="9">
        <v>2</v>
      </c>
      <c r="I9" s="9">
        <f t="shared" ref="I9" si="12">I$4*H9</f>
        <v>6</v>
      </c>
      <c r="J9" s="11">
        <v>5</v>
      </c>
      <c r="K9" s="11">
        <f t="shared" ref="K9" si="13">K$4*J9</f>
        <v>5</v>
      </c>
      <c r="L9">
        <f t="shared" si="4"/>
        <v>49</v>
      </c>
    </row>
  </sheetData>
  <conditionalFormatting sqref="L5:L9">
    <cfRule type="top10" dxfId="18" priority="1" percent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6"/>
  <sheetViews>
    <sheetView topLeftCell="A24" workbookViewId="0">
      <selection activeCell="F7" sqref="F7"/>
    </sheetView>
  </sheetViews>
  <sheetFormatPr defaultColWidth="12.5703125" defaultRowHeight="15.75"/>
  <cols>
    <col min="1" max="1" width="9.140625" style="21" customWidth="1"/>
    <col min="2" max="3" width="12.5703125" style="21"/>
    <col min="4" max="4" width="18" style="21" customWidth="1"/>
    <col min="5" max="6" width="12.5703125" style="21"/>
    <col min="7" max="7" width="11.85546875" style="21" customWidth="1"/>
    <col min="8" max="8" width="11.7109375" style="21" customWidth="1"/>
    <col min="9" max="16384" width="12.5703125" style="21"/>
  </cols>
  <sheetData>
    <row r="1" spans="1:11" s="24" customFormat="1" ht="31.5">
      <c r="A1" s="24" t="s">
        <v>139</v>
      </c>
      <c r="B1" s="24" t="s">
        <v>140</v>
      </c>
      <c r="C1" s="24" t="s">
        <v>141</v>
      </c>
      <c r="D1" s="24" t="s">
        <v>142</v>
      </c>
      <c r="E1" s="24" t="s">
        <v>143</v>
      </c>
      <c r="F1" s="24" t="s">
        <v>144</v>
      </c>
      <c r="G1" s="24" t="s">
        <v>145</v>
      </c>
      <c r="H1" s="24" t="s">
        <v>146</v>
      </c>
      <c r="I1" s="24" t="s">
        <v>184</v>
      </c>
      <c r="J1" s="24" t="s">
        <v>185</v>
      </c>
      <c r="K1" s="24" t="s">
        <v>147</v>
      </c>
    </row>
    <row r="2" spans="1:11">
      <c r="A2" s="22" t="s">
        <v>148</v>
      </c>
      <c r="B2" s="23">
        <v>1001</v>
      </c>
      <c r="C2" s="21">
        <v>9822</v>
      </c>
      <c r="D2" s="21" t="s">
        <v>149</v>
      </c>
      <c r="E2" s="25">
        <v>58.3</v>
      </c>
      <c r="F2" s="25">
        <v>98.4</v>
      </c>
      <c r="G2" s="25">
        <f t="shared" ref="G2:G33" si="0">F2-E2</f>
        <v>40.100000000000009</v>
      </c>
      <c r="H2" s="25">
        <f t="shared" ref="H2:H33" si="1">IF(F2&gt;50,G2*0.2,G2*0.1)</f>
        <v>8.0200000000000014</v>
      </c>
      <c r="I2" s="21" t="s">
        <v>176</v>
      </c>
      <c r="J2" s="21" t="s">
        <v>177</v>
      </c>
      <c r="K2" s="21" t="s">
        <v>150</v>
      </c>
    </row>
    <row r="3" spans="1:11">
      <c r="A3" s="22" t="s">
        <v>148</v>
      </c>
      <c r="B3" s="23">
        <v>1002</v>
      </c>
      <c r="C3" s="21">
        <v>2877</v>
      </c>
      <c r="D3" s="21" t="s">
        <v>151</v>
      </c>
      <c r="E3" s="25">
        <v>11.4</v>
      </c>
      <c r="F3" s="25">
        <v>16.3</v>
      </c>
      <c r="G3" s="25">
        <f t="shared" si="0"/>
        <v>4.9000000000000004</v>
      </c>
      <c r="H3" s="25">
        <f t="shared" si="1"/>
        <v>0.49000000000000005</v>
      </c>
      <c r="I3" s="21" t="s">
        <v>178</v>
      </c>
      <c r="J3" s="21" t="s">
        <v>179</v>
      </c>
      <c r="K3" s="21" t="s">
        <v>152</v>
      </c>
    </row>
    <row r="4" spans="1:11">
      <c r="A4" s="22" t="s">
        <v>148</v>
      </c>
      <c r="B4" s="23">
        <v>1003</v>
      </c>
      <c r="C4" s="21">
        <v>2499</v>
      </c>
      <c r="D4" s="21" t="s">
        <v>153</v>
      </c>
      <c r="E4" s="25">
        <v>6.2</v>
      </c>
      <c r="F4" s="25">
        <v>9.1999999999999993</v>
      </c>
      <c r="G4" s="25">
        <f t="shared" si="0"/>
        <v>2.9999999999999991</v>
      </c>
      <c r="H4" s="25">
        <f t="shared" si="1"/>
        <v>0.29999999999999993</v>
      </c>
      <c r="I4" s="21" t="s">
        <v>180</v>
      </c>
      <c r="J4" s="21" t="s">
        <v>181</v>
      </c>
      <c r="K4" s="21" t="s">
        <v>154</v>
      </c>
    </row>
    <row r="5" spans="1:11">
      <c r="A5" s="22" t="s">
        <v>148</v>
      </c>
      <c r="B5" s="23">
        <v>1004</v>
      </c>
      <c r="C5" s="21">
        <v>8722</v>
      </c>
      <c r="D5" s="21" t="s">
        <v>155</v>
      </c>
      <c r="E5" s="25">
        <v>344</v>
      </c>
      <c r="F5" s="25">
        <v>502</v>
      </c>
      <c r="G5" s="25">
        <f t="shared" si="0"/>
        <v>158</v>
      </c>
      <c r="H5" s="25">
        <f t="shared" si="1"/>
        <v>31.6</v>
      </c>
      <c r="I5" s="21" t="s">
        <v>176</v>
      </c>
      <c r="J5" s="21" t="s">
        <v>177</v>
      </c>
      <c r="K5" s="21" t="s">
        <v>154</v>
      </c>
    </row>
    <row r="6" spans="1:11">
      <c r="A6" s="22" t="s">
        <v>148</v>
      </c>
      <c r="B6" s="23">
        <v>1005</v>
      </c>
      <c r="C6" s="21">
        <v>1109</v>
      </c>
      <c r="D6" s="21" t="s">
        <v>156</v>
      </c>
      <c r="E6" s="25">
        <v>3</v>
      </c>
      <c r="F6" s="25">
        <v>8</v>
      </c>
      <c r="G6" s="25">
        <f t="shared" si="0"/>
        <v>5</v>
      </c>
      <c r="H6" s="25">
        <f t="shared" si="1"/>
        <v>0.5</v>
      </c>
      <c r="I6" s="21" t="s">
        <v>180</v>
      </c>
      <c r="J6" s="21" t="s">
        <v>181</v>
      </c>
      <c r="K6" s="21" t="s">
        <v>154</v>
      </c>
    </row>
    <row r="7" spans="1:11">
      <c r="A7" s="22" t="s">
        <v>148</v>
      </c>
      <c r="B7" s="23">
        <v>1006</v>
      </c>
      <c r="C7" s="21">
        <v>9822</v>
      </c>
      <c r="D7" s="21" t="s">
        <v>149</v>
      </c>
      <c r="E7" s="25">
        <v>58.3</v>
      </c>
      <c r="F7" s="25">
        <v>98.4</v>
      </c>
      <c r="G7" s="25">
        <f t="shared" si="0"/>
        <v>40.100000000000009</v>
      </c>
      <c r="H7" s="25">
        <f t="shared" si="1"/>
        <v>8.0200000000000014</v>
      </c>
      <c r="I7" s="21" t="s">
        <v>180</v>
      </c>
      <c r="J7" s="21" t="s">
        <v>181</v>
      </c>
      <c r="K7" s="21" t="s">
        <v>154</v>
      </c>
    </row>
    <row r="8" spans="1:11">
      <c r="A8" s="22" t="s">
        <v>148</v>
      </c>
      <c r="B8" s="23">
        <v>1007</v>
      </c>
      <c r="C8" s="21">
        <v>1109</v>
      </c>
      <c r="D8" s="21" t="s">
        <v>156</v>
      </c>
      <c r="E8" s="25">
        <v>3</v>
      </c>
      <c r="F8" s="25">
        <v>8</v>
      </c>
      <c r="G8" s="25">
        <f t="shared" si="0"/>
        <v>5</v>
      </c>
      <c r="H8" s="25">
        <f t="shared" si="1"/>
        <v>0.5</v>
      </c>
      <c r="I8" s="21" t="s">
        <v>182</v>
      </c>
      <c r="J8" s="21" t="s">
        <v>183</v>
      </c>
      <c r="K8" s="21" t="s">
        <v>150</v>
      </c>
    </row>
    <row r="9" spans="1:11">
      <c r="A9" s="22" t="s">
        <v>148</v>
      </c>
      <c r="B9" s="23">
        <v>1008</v>
      </c>
      <c r="C9" s="21">
        <v>2877</v>
      </c>
      <c r="D9" s="21" t="s">
        <v>151</v>
      </c>
      <c r="E9" s="25">
        <v>11.4</v>
      </c>
      <c r="F9" s="25">
        <v>16.3</v>
      </c>
      <c r="G9" s="25">
        <f t="shared" si="0"/>
        <v>4.9000000000000004</v>
      </c>
      <c r="H9" s="25">
        <f t="shared" si="1"/>
        <v>0.49000000000000005</v>
      </c>
      <c r="I9" s="21" t="s">
        <v>180</v>
      </c>
      <c r="J9" s="21" t="s">
        <v>181</v>
      </c>
      <c r="K9" s="21" t="s">
        <v>150</v>
      </c>
    </row>
    <row r="10" spans="1:11">
      <c r="A10" s="22" t="s">
        <v>148</v>
      </c>
      <c r="B10" s="23">
        <v>1009</v>
      </c>
      <c r="C10" s="21">
        <v>1109</v>
      </c>
      <c r="D10" s="21" t="s">
        <v>156</v>
      </c>
      <c r="E10" s="25">
        <v>3</v>
      </c>
      <c r="F10" s="25">
        <v>8</v>
      </c>
      <c r="G10" s="25">
        <f t="shared" si="0"/>
        <v>5</v>
      </c>
      <c r="H10" s="25">
        <f t="shared" si="1"/>
        <v>0.5</v>
      </c>
      <c r="I10" s="21" t="s">
        <v>180</v>
      </c>
      <c r="J10" s="21" t="s">
        <v>181</v>
      </c>
      <c r="K10" s="21" t="s">
        <v>154</v>
      </c>
    </row>
    <row r="11" spans="1:11">
      <c r="A11" s="22" t="s">
        <v>148</v>
      </c>
      <c r="B11" s="23">
        <v>1010</v>
      </c>
      <c r="C11" s="21">
        <v>2877</v>
      </c>
      <c r="D11" s="21" t="s">
        <v>151</v>
      </c>
      <c r="E11" s="25">
        <v>11.4</v>
      </c>
      <c r="F11" s="25">
        <v>16.3</v>
      </c>
      <c r="G11" s="25">
        <f t="shared" si="0"/>
        <v>4.9000000000000004</v>
      </c>
      <c r="H11" s="25">
        <f t="shared" si="1"/>
        <v>0.49000000000000005</v>
      </c>
      <c r="I11" s="21" t="s">
        <v>178</v>
      </c>
      <c r="J11" s="21" t="s">
        <v>179</v>
      </c>
      <c r="K11" s="21" t="s">
        <v>157</v>
      </c>
    </row>
    <row r="12" spans="1:11">
      <c r="A12" s="22" t="s">
        <v>148</v>
      </c>
      <c r="B12" s="23">
        <v>1011</v>
      </c>
      <c r="C12" s="21">
        <v>2877</v>
      </c>
      <c r="D12" s="21" t="s">
        <v>151</v>
      </c>
      <c r="E12" s="25">
        <v>11.4</v>
      </c>
      <c r="F12" s="25">
        <v>16.3</v>
      </c>
      <c r="G12" s="25">
        <f t="shared" si="0"/>
        <v>4.9000000000000004</v>
      </c>
      <c r="H12" s="25">
        <f t="shared" si="1"/>
        <v>0.49000000000000005</v>
      </c>
      <c r="I12" s="21" t="s">
        <v>178</v>
      </c>
      <c r="J12" s="21" t="s">
        <v>179</v>
      </c>
      <c r="K12" s="21" t="s">
        <v>154</v>
      </c>
    </row>
    <row r="13" spans="1:11">
      <c r="A13" s="22" t="s">
        <v>148</v>
      </c>
      <c r="B13" s="23">
        <v>1012</v>
      </c>
      <c r="C13" s="21">
        <v>4421</v>
      </c>
      <c r="D13" s="21" t="s">
        <v>158</v>
      </c>
      <c r="E13" s="25">
        <v>45</v>
      </c>
      <c r="F13" s="25">
        <v>87</v>
      </c>
      <c r="G13" s="25">
        <f t="shared" si="0"/>
        <v>42</v>
      </c>
      <c r="H13" s="25">
        <f t="shared" si="1"/>
        <v>8.4</v>
      </c>
      <c r="I13" s="21" t="s">
        <v>180</v>
      </c>
      <c r="J13" s="21" t="s">
        <v>181</v>
      </c>
      <c r="K13" s="21" t="s">
        <v>150</v>
      </c>
    </row>
    <row r="14" spans="1:11">
      <c r="A14" s="22" t="s">
        <v>148</v>
      </c>
      <c r="B14" s="23">
        <v>1013</v>
      </c>
      <c r="C14" s="21">
        <v>9212</v>
      </c>
      <c r="D14" s="21" t="s">
        <v>159</v>
      </c>
      <c r="E14" s="25">
        <v>4</v>
      </c>
      <c r="F14" s="25">
        <v>7</v>
      </c>
      <c r="G14" s="25">
        <f t="shared" si="0"/>
        <v>3</v>
      </c>
      <c r="H14" s="25">
        <f t="shared" si="1"/>
        <v>0.30000000000000004</v>
      </c>
      <c r="I14" s="21" t="s">
        <v>182</v>
      </c>
      <c r="J14" s="21" t="s">
        <v>183</v>
      </c>
      <c r="K14" s="21" t="s">
        <v>157</v>
      </c>
    </row>
    <row r="15" spans="1:11">
      <c r="A15" s="22" t="s">
        <v>148</v>
      </c>
      <c r="B15" s="23">
        <v>1014</v>
      </c>
      <c r="C15" s="21">
        <v>8722</v>
      </c>
      <c r="D15" s="21" t="s">
        <v>155</v>
      </c>
      <c r="E15" s="25">
        <v>344</v>
      </c>
      <c r="F15" s="25">
        <v>502</v>
      </c>
      <c r="G15" s="25">
        <f t="shared" si="0"/>
        <v>158</v>
      </c>
      <c r="H15" s="25">
        <f t="shared" si="1"/>
        <v>31.6</v>
      </c>
      <c r="I15" s="21" t="s">
        <v>176</v>
      </c>
      <c r="J15" s="21" t="s">
        <v>177</v>
      </c>
      <c r="K15" s="21" t="s">
        <v>152</v>
      </c>
    </row>
    <row r="16" spans="1:11">
      <c r="A16" s="22" t="s">
        <v>148</v>
      </c>
      <c r="B16" s="23">
        <v>1015</v>
      </c>
      <c r="C16" s="21">
        <v>2877</v>
      </c>
      <c r="D16" s="21" t="s">
        <v>151</v>
      </c>
      <c r="E16" s="25">
        <v>11.4</v>
      </c>
      <c r="F16" s="25">
        <v>16.3</v>
      </c>
      <c r="G16" s="25">
        <f t="shared" si="0"/>
        <v>4.9000000000000004</v>
      </c>
      <c r="H16" s="25">
        <f t="shared" si="1"/>
        <v>0.49000000000000005</v>
      </c>
      <c r="I16" s="21" t="s">
        <v>182</v>
      </c>
      <c r="J16" s="21" t="s">
        <v>183</v>
      </c>
      <c r="K16" s="21" t="s">
        <v>154</v>
      </c>
    </row>
    <row r="17" spans="1:11">
      <c r="A17" s="22" t="s">
        <v>148</v>
      </c>
      <c r="B17" s="23">
        <v>1016</v>
      </c>
      <c r="C17" s="21">
        <v>2499</v>
      </c>
      <c r="D17" s="21" t="s">
        <v>153</v>
      </c>
      <c r="E17" s="25">
        <v>6.2</v>
      </c>
      <c r="F17" s="25">
        <v>9.1999999999999993</v>
      </c>
      <c r="G17" s="25">
        <f t="shared" si="0"/>
        <v>2.9999999999999991</v>
      </c>
      <c r="H17" s="25">
        <f t="shared" si="1"/>
        <v>0.29999999999999993</v>
      </c>
      <c r="I17" s="21" t="s">
        <v>180</v>
      </c>
      <c r="J17" s="21" t="s">
        <v>181</v>
      </c>
      <c r="K17" s="21" t="s">
        <v>152</v>
      </c>
    </row>
    <row r="18" spans="1:11">
      <c r="A18" s="22" t="s">
        <v>160</v>
      </c>
      <c r="B18" s="23">
        <v>1017</v>
      </c>
      <c r="C18" s="21">
        <v>2242</v>
      </c>
      <c r="D18" s="21" t="s">
        <v>161</v>
      </c>
      <c r="E18" s="25">
        <v>60</v>
      </c>
      <c r="F18" s="25">
        <v>124</v>
      </c>
      <c r="G18" s="25">
        <f t="shared" si="0"/>
        <v>64</v>
      </c>
      <c r="H18" s="25">
        <f t="shared" si="1"/>
        <v>12.8</v>
      </c>
      <c r="I18" s="21" t="s">
        <v>178</v>
      </c>
      <c r="J18" s="21" t="s">
        <v>179</v>
      </c>
      <c r="K18" s="21" t="s">
        <v>150</v>
      </c>
    </row>
    <row r="19" spans="1:11">
      <c r="A19" s="22" t="s">
        <v>160</v>
      </c>
      <c r="B19" s="23">
        <v>1018</v>
      </c>
      <c r="C19" s="21">
        <v>1109</v>
      </c>
      <c r="D19" s="21" t="s">
        <v>156</v>
      </c>
      <c r="E19" s="25">
        <v>3</v>
      </c>
      <c r="F19" s="25">
        <v>8</v>
      </c>
      <c r="G19" s="25">
        <f t="shared" si="0"/>
        <v>5</v>
      </c>
      <c r="H19" s="25">
        <f t="shared" si="1"/>
        <v>0.5</v>
      </c>
      <c r="I19" s="21" t="s">
        <v>180</v>
      </c>
      <c r="J19" s="21" t="s">
        <v>181</v>
      </c>
      <c r="K19" s="21" t="s">
        <v>152</v>
      </c>
    </row>
    <row r="20" spans="1:11">
      <c r="A20" s="22" t="s">
        <v>160</v>
      </c>
      <c r="B20" s="23">
        <v>1019</v>
      </c>
      <c r="C20" s="21">
        <v>2499</v>
      </c>
      <c r="D20" s="21" t="s">
        <v>153</v>
      </c>
      <c r="E20" s="25">
        <v>6.2</v>
      </c>
      <c r="F20" s="25">
        <v>9.1999999999999993</v>
      </c>
      <c r="G20" s="25">
        <f t="shared" si="0"/>
        <v>2.9999999999999991</v>
      </c>
      <c r="H20" s="25">
        <f t="shared" si="1"/>
        <v>0.29999999999999993</v>
      </c>
      <c r="I20" s="21" t="s">
        <v>180</v>
      </c>
      <c r="J20" s="21" t="s">
        <v>181</v>
      </c>
      <c r="K20" s="21" t="s">
        <v>157</v>
      </c>
    </row>
    <row r="21" spans="1:11">
      <c r="A21" s="22" t="s">
        <v>160</v>
      </c>
      <c r="B21" s="23">
        <v>1020</v>
      </c>
      <c r="C21" s="21">
        <v>2499</v>
      </c>
      <c r="D21" s="21" t="s">
        <v>153</v>
      </c>
      <c r="E21" s="25">
        <v>6.2</v>
      </c>
      <c r="F21" s="25">
        <v>9.1999999999999993</v>
      </c>
      <c r="G21" s="25">
        <f t="shared" si="0"/>
        <v>2.9999999999999991</v>
      </c>
      <c r="H21" s="25">
        <f t="shared" si="1"/>
        <v>0.29999999999999993</v>
      </c>
      <c r="I21" s="21" t="s">
        <v>180</v>
      </c>
      <c r="J21" s="21" t="s">
        <v>181</v>
      </c>
      <c r="K21" s="21" t="s">
        <v>162</v>
      </c>
    </row>
    <row r="22" spans="1:11">
      <c r="A22" s="22" t="s">
        <v>160</v>
      </c>
      <c r="B22" s="23">
        <v>1021</v>
      </c>
      <c r="C22" s="21">
        <v>1109</v>
      </c>
      <c r="D22" s="21" t="s">
        <v>156</v>
      </c>
      <c r="E22" s="25">
        <v>3</v>
      </c>
      <c r="F22" s="25">
        <v>8</v>
      </c>
      <c r="G22" s="25">
        <f t="shared" si="0"/>
        <v>5</v>
      </c>
      <c r="H22" s="25">
        <f t="shared" si="1"/>
        <v>0.5</v>
      </c>
      <c r="I22" s="21" t="s">
        <v>178</v>
      </c>
      <c r="J22" s="21" t="s">
        <v>179</v>
      </c>
      <c r="K22" s="21" t="s">
        <v>157</v>
      </c>
    </row>
    <row r="23" spans="1:11">
      <c r="A23" s="22" t="s">
        <v>160</v>
      </c>
      <c r="B23" s="23">
        <v>1022</v>
      </c>
      <c r="C23" s="21">
        <v>2877</v>
      </c>
      <c r="D23" s="21" t="s">
        <v>151</v>
      </c>
      <c r="E23" s="25">
        <v>11.4</v>
      </c>
      <c r="F23" s="25">
        <v>16.3</v>
      </c>
      <c r="G23" s="25">
        <f t="shared" si="0"/>
        <v>4.9000000000000004</v>
      </c>
      <c r="H23" s="25">
        <f t="shared" si="1"/>
        <v>0.49000000000000005</v>
      </c>
      <c r="I23" s="21" t="s">
        <v>180</v>
      </c>
      <c r="J23" s="21" t="s">
        <v>181</v>
      </c>
      <c r="K23" s="21" t="s">
        <v>163</v>
      </c>
    </row>
    <row r="24" spans="1:11">
      <c r="A24" s="22" t="s">
        <v>160</v>
      </c>
      <c r="B24" s="23">
        <v>1023</v>
      </c>
      <c r="C24" s="21">
        <v>1109</v>
      </c>
      <c r="D24" s="21" t="s">
        <v>156</v>
      </c>
      <c r="E24" s="25">
        <v>3</v>
      </c>
      <c r="F24" s="25">
        <v>8</v>
      </c>
      <c r="G24" s="25">
        <f t="shared" si="0"/>
        <v>5</v>
      </c>
      <c r="H24" s="25">
        <f t="shared" si="1"/>
        <v>0.5</v>
      </c>
      <c r="I24" s="21" t="s">
        <v>182</v>
      </c>
      <c r="J24" s="21" t="s">
        <v>183</v>
      </c>
      <c r="K24" s="21" t="s">
        <v>150</v>
      </c>
    </row>
    <row r="25" spans="1:11">
      <c r="A25" s="22" t="s">
        <v>160</v>
      </c>
      <c r="B25" s="23">
        <v>1024</v>
      </c>
      <c r="C25" s="21">
        <v>9212</v>
      </c>
      <c r="D25" s="21" t="s">
        <v>159</v>
      </c>
      <c r="E25" s="25">
        <v>4</v>
      </c>
      <c r="F25" s="25">
        <v>7</v>
      </c>
      <c r="G25" s="25">
        <f t="shared" si="0"/>
        <v>3</v>
      </c>
      <c r="H25" s="25">
        <f t="shared" si="1"/>
        <v>0.30000000000000004</v>
      </c>
      <c r="I25" s="21" t="s">
        <v>178</v>
      </c>
      <c r="J25" s="21" t="s">
        <v>179</v>
      </c>
      <c r="K25" s="21" t="s">
        <v>163</v>
      </c>
    </row>
    <row r="26" spans="1:11">
      <c r="A26" s="22" t="s">
        <v>160</v>
      </c>
      <c r="B26" s="23">
        <v>1025</v>
      </c>
      <c r="C26" s="21">
        <v>2877</v>
      </c>
      <c r="D26" s="21" t="s">
        <v>151</v>
      </c>
      <c r="E26" s="25">
        <v>11.4</v>
      </c>
      <c r="F26" s="25">
        <v>16.3</v>
      </c>
      <c r="G26" s="25">
        <f t="shared" si="0"/>
        <v>4.9000000000000004</v>
      </c>
      <c r="H26" s="25">
        <f t="shared" si="1"/>
        <v>0.49000000000000005</v>
      </c>
      <c r="I26" s="21" t="s">
        <v>182</v>
      </c>
      <c r="J26" s="21" t="s">
        <v>183</v>
      </c>
      <c r="K26" s="21" t="s">
        <v>162</v>
      </c>
    </row>
    <row r="27" spans="1:11">
      <c r="A27" s="22" t="s">
        <v>160</v>
      </c>
      <c r="B27" s="23">
        <v>1026</v>
      </c>
      <c r="C27" s="21">
        <v>6119</v>
      </c>
      <c r="D27" s="21" t="s">
        <v>164</v>
      </c>
      <c r="E27" s="25">
        <v>9</v>
      </c>
      <c r="F27" s="25">
        <v>14</v>
      </c>
      <c r="G27" s="25">
        <f t="shared" si="0"/>
        <v>5</v>
      </c>
      <c r="H27" s="25">
        <f t="shared" si="1"/>
        <v>0.5</v>
      </c>
      <c r="I27" s="21" t="s">
        <v>182</v>
      </c>
      <c r="J27" s="21" t="s">
        <v>183</v>
      </c>
      <c r="K27" s="21" t="s">
        <v>150</v>
      </c>
    </row>
    <row r="28" spans="1:11">
      <c r="A28" s="22" t="s">
        <v>160</v>
      </c>
      <c r="B28" s="23">
        <v>1027</v>
      </c>
      <c r="C28" s="21">
        <v>6119</v>
      </c>
      <c r="D28" s="21" t="s">
        <v>164</v>
      </c>
      <c r="E28" s="25">
        <v>9</v>
      </c>
      <c r="F28" s="25">
        <v>14</v>
      </c>
      <c r="G28" s="25">
        <f t="shared" si="0"/>
        <v>5</v>
      </c>
      <c r="H28" s="25">
        <f t="shared" si="1"/>
        <v>0.5</v>
      </c>
      <c r="I28" s="21" t="s">
        <v>176</v>
      </c>
      <c r="J28" s="21" t="s">
        <v>177</v>
      </c>
      <c r="K28" s="21" t="s">
        <v>162</v>
      </c>
    </row>
    <row r="29" spans="1:11">
      <c r="A29" s="22" t="s">
        <v>160</v>
      </c>
      <c r="B29" s="23">
        <v>1028</v>
      </c>
      <c r="C29" s="21">
        <v>8722</v>
      </c>
      <c r="D29" s="21" t="s">
        <v>155</v>
      </c>
      <c r="E29" s="25">
        <v>344</v>
      </c>
      <c r="F29" s="25">
        <v>502</v>
      </c>
      <c r="G29" s="25">
        <f t="shared" si="0"/>
        <v>158</v>
      </c>
      <c r="H29" s="25">
        <f t="shared" si="1"/>
        <v>31.6</v>
      </c>
      <c r="I29" s="21" t="s">
        <v>176</v>
      </c>
      <c r="J29" s="21" t="s">
        <v>177</v>
      </c>
      <c r="K29" s="21" t="s">
        <v>154</v>
      </c>
    </row>
    <row r="30" spans="1:11">
      <c r="A30" s="22" t="s">
        <v>160</v>
      </c>
      <c r="B30" s="23">
        <v>1029</v>
      </c>
      <c r="C30" s="21">
        <v>2499</v>
      </c>
      <c r="D30" s="21" t="s">
        <v>153</v>
      </c>
      <c r="E30" s="25">
        <v>6.2</v>
      </c>
      <c r="F30" s="25">
        <v>9.1999999999999993</v>
      </c>
      <c r="G30" s="25">
        <f t="shared" si="0"/>
        <v>2.9999999999999991</v>
      </c>
      <c r="H30" s="25">
        <f t="shared" si="1"/>
        <v>0.29999999999999993</v>
      </c>
      <c r="I30" s="21" t="s">
        <v>178</v>
      </c>
      <c r="J30" s="21" t="s">
        <v>179</v>
      </c>
      <c r="K30" s="21" t="s">
        <v>154</v>
      </c>
    </row>
    <row r="31" spans="1:11">
      <c r="A31" s="22" t="s">
        <v>160</v>
      </c>
      <c r="B31" s="23">
        <v>1030</v>
      </c>
      <c r="C31" s="21">
        <v>4421</v>
      </c>
      <c r="D31" s="21" t="s">
        <v>158</v>
      </c>
      <c r="E31" s="25">
        <v>45</v>
      </c>
      <c r="F31" s="25">
        <v>87</v>
      </c>
      <c r="G31" s="25">
        <f t="shared" si="0"/>
        <v>42</v>
      </c>
      <c r="H31" s="25">
        <f t="shared" si="1"/>
        <v>8.4</v>
      </c>
      <c r="I31" s="21" t="s">
        <v>178</v>
      </c>
      <c r="J31" s="21" t="s">
        <v>179</v>
      </c>
      <c r="K31" s="21" t="s">
        <v>162</v>
      </c>
    </row>
    <row r="32" spans="1:11">
      <c r="A32" s="22" t="s">
        <v>160</v>
      </c>
      <c r="B32" s="23">
        <v>1031</v>
      </c>
      <c r="C32" s="21">
        <v>1109</v>
      </c>
      <c r="D32" s="21" t="s">
        <v>156</v>
      </c>
      <c r="E32" s="25">
        <v>3</v>
      </c>
      <c r="F32" s="25">
        <v>8</v>
      </c>
      <c r="G32" s="25">
        <f t="shared" si="0"/>
        <v>5</v>
      </c>
      <c r="H32" s="25">
        <f t="shared" si="1"/>
        <v>0.5</v>
      </c>
      <c r="I32" s="21" t="s">
        <v>178</v>
      </c>
      <c r="J32" s="21" t="s">
        <v>179</v>
      </c>
      <c r="K32" s="21" t="s">
        <v>152</v>
      </c>
    </row>
    <row r="33" spans="1:11">
      <c r="A33" s="22" t="s">
        <v>160</v>
      </c>
      <c r="B33" s="23">
        <v>1032</v>
      </c>
      <c r="C33" s="21">
        <v>2877</v>
      </c>
      <c r="D33" s="21" t="s">
        <v>151</v>
      </c>
      <c r="E33" s="25">
        <v>11.4</v>
      </c>
      <c r="F33" s="25">
        <v>16.3</v>
      </c>
      <c r="G33" s="25">
        <f t="shared" si="0"/>
        <v>4.9000000000000004</v>
      </c>
      <c r="H33" s="25">
        <f t="shared" si="1"/>
        <v>0.49000000000000005</v>
      </c>
      <c r="I33" s="21" t="s">
        <v>176</v>
      </c>
      <c r="J33" s="21" t="s">
        <v>177</v>
      </c>
      <c r="K33" s="21" t="s">
        <v>154</v>
      </c>
    </row>
    <row r="34" spans="1:11">
      <c r="A34" s="22" t="s">
        <v>160</v>
      </c>
      <c r="B34" s="23">
        <v>1033</v>
      </c>
      <c r="C34" s="21">
        <v>9822</v>
      </c>
      <c r="D34" s="21" t="s">
        <v>149</v>
      </c>
      <c r="E34" s="25">
        <v>58.3</v>
      </c>
      <c r="F34" s="25">
        <v>98.4</v>
      </c>
      <c r="G34" s="25">
        <f t="shared" ref="G34:G65" si="2">F34-E34</f>
        <v>40.100000000000009</v>
      </c>
      <c r="H34" s="25">
        <f t="shared" ref="H34:H65" si="3">IF(F34&gt;50,G34*0.2,G34*0.1)</f>
        <v>8.0200000000000014</v>
      </c>
      <c r="I34" s="21" t="s">
        <v>178</v>
      </c>
      <c r="J34" s="21" t="s">
        <v>179</v>
      </c>
      <c r="K34" s="21" t="s">
        <v>152</v>
      </c>
    </row>
    <row r="35" spans="1:11">
      <c r="A35" s="22" t="s">
        <v>160</v>
      </c>
      <c r="B35" s="23">
        <v>1034</v>
      </c>
      <c r="C35" s="21">
        <v>2877</v>
      </c>
      <c r="D35" s="21" t="s">
        <v>151</v>
      </c>
      <c r="E35" s="25">
        <v>11.4</v>
      </c>
      <c r="F35" s="25">
        <v>16.3</v>
      </c>
      <c r="G35" s="25">
        <f t="shared" si="2"/>
        <v>4.9000000000000004</v>
      </c>
      <c r="H35" s="25">
        <f t="shared" si="3"/>
        <v>0.49000000000000005</v>
      </c>
      <c r="I35" s="21" t="s">
        <v>178</v>
      </c>
      <c r="J35" s="21" t="s">
        <v>179</v>
      </c>
      <c r="K35" s="21" t="s">
        <v>157</v>
      </c>
    </row>
    <row r="36" spans="1:11">
      <c r="A36" s="22" t="s">
        <v>165</v>
      </c>
      <c r="B36" s="23">
        <v>1035</v>
      </c>
      <c r="C36" s="21">
        <v>2499</v>
      </c>
      <c r="D36" s="21" t="s">
        <v>153</v>
      </c>
      <c r="E36" s="25">
        <v>6.2</v>
      </c>
      <c r="F36" s="25">
        <v>9.1999999999999993</v>
      </c>
      <c r="G36" s="25">
        <f t="shared" si="2"/>
        <v>2.9999999999999991</v>
      </c>
      <c r="H36" s="25">
        <f t="shared" si="3"/>
        <v>0.29999999999999993</v>
      </c>
      <c r="I36" s="21" t="s">
        <v>182</v>
      </c>
      <c r="J36" s="21" t="s">
        <v>183</v>
      </c>
      <c r="K36" s="21" t="s">
        <v>152</v>
      </c>
    </row>
    <row r="37" spans="1:11">
      <c r="A37" s="22" t="s">
        <v>165</v>
      </c>
      <c r="B37" s="23">
        <v>1036</v>
      </c>
      <c r="C37" s="21">
        <v>2499</v>
      </c>
      <c r="D37" s="21" t="s">
        <v>153</v>
      </c>
      <c r="E37" s="25">
        <v>6.2</v>
      </c>
      <c r="F37" s="25">
        <v>9.1999999999999993</v>
      </c>
      <c r="G37" s="25">
        <f t="shared" si="2"/>
        <v>2.9999999999999991</v>
      </c>
      <c r="H37" s="25">
        <f t="shared" si="3"/>
        <v>0.29999999999999993</v>
      </c>
      <c r="I37" s="21" t="s">
        <v>178</v>
      </c>
      <c r="J37" s="21" t="s">
        <v>179</v>
      </c>
      <c r="K37" s="21" t="s">
        <v>162</v>
      </c>
    </row>
    <row r="38" spans="1:11">
      <c r="A38" s="22" t="s">
        <v>165</v>
      </c>
      <c r="B38" s="23">
        <v>1037</v>
      </c>
      <c r="C38" s="21">
        <v>6622</v>
      </c>
      <c r="D38" s="21" t="s">
        <v>166</v>
      </c>
      <c r="E38" s="25">
        <v>42</v>
      </c>
      <c r="F38" s="25">
        <v>77</v>
      </c>
      <c r="G38" s="25">
        <f t="shared" si="2"/>
        <v>35</v>
      </c>
      <c r="H38" s="25">
        <f t="shared" si="3"/>
        <v>7</v>
      </c>
      <c r="I38" s="21" t="s">
        <v>178</v>
      </c>
      <c r="J38" s="21" t="s">
        <v>179</v>
      </c>
      <c r="K38" s="21" t="s">
        <v>162</v>
      </c>
    </row>
    <row r="39" spans="1:11">
      <c r="A39" s="22" t="s">
        <v>165</v>
      </c>
      <c r="B39" s="23">
        <v>1038</v>
      </c>
      <c r="C39" s="21">
        <v>2499</v>
      </c>
      <c r="D39" s="21" t="s">
        <v>153</v>
      </c>
      <c r="E39" s="25">
        <v>6.2</v>
      </c>
      <c r="F39" s="25">
        <v>9.1999999999999993</v>
      </c>
      <c r="G39" s="25">
        <f t="shared" si="2"/>
        <v>2.9999999999999991</v>
      </c>
      <c r="H39" s="25">
        <f t="shared" si="3"/>
        <v>0.29999999999999993</v>
      </c>
      <c r="I39" s="21" t="s">
        <v>178</v>
      </c>
      <c r="J39" s="21" t="s">
        <v>179</v>
      </c>
      <c r="K39" s="21" t="s">
        <v>162</v>
      </c>
    </row>
    <row r="40" spans="1:11">
      <c r="A40" s="22" t="s">
        <v>165</v>
      </c>
      <c r="B40" s="23">
        <v>1039</v>
      </c>
      <c r="C40" s="21">
        <v>2877</v>
      </c>
      <c r="D40" s="21" t="s">
        <v>151</v>
      </c>
      <c r="E40" s="25">
        <v>11.4</v>
      </c>
      <c r="F40" s="25">
        <v>16.3</v>
      </c>
      <c r="G40" s="25">
        <f t="shared" si="2"/>
        <v>4.9000000000000004</v>
      </c>
      <c r="H40" s="25">
        <f t="shared" si="3"/>
        <v>0.49000000000000005</v>
      </c>
      <c r="I40" s="21" t="s">
        <v>178</v>
      </c>
      <c r="J40" s="21" t="s">
        <v>179</v>
      </c>
      <c r="K40" s="21" t="s">
        <v>152</v>
      </c>
    </row>
    <row r="41" spans="1:11">
      <c r="A41" s="22" t="s">
        <v>165</v>
      </c>
      <c r="B41" s="23">
        <v>1040</v>
      </c>
      <c r="C41" s="21">
        <v>1109</v>
      </c>
      <c r="D41" s="21" t="s">
        <v>156</v>
      </c>
      <c r="E41" s="25">
        <v>3</v>
      </c>
      <c r="F41" s="25">
        <v>8</v>
      </c>
      <c r="G41" s="25">
        <f t="shared" si="2"/>
        <v>5</v>
      </c>
      <c r="H41" s="25">
        <f t="shared" si="3"/>
        <v>0.5</v>
      </c>
      <c r="I41" s="21" t="s">
        <v>178</v>
      </c>
      <c r="J41" s="21" t="s">
        <v>179</v>
      </c>
      <c r="K41" s="21" t="s">
        <v>154</v>
      </c>
    </row>
    <row r="42" spans="1:11">
      <c r="A42" s="22" t="s">
        <v>165</v>
      </c>
      <c r="B42" s="23">
        <v>1041</v>
      </c>
      <c r="C42" s="21">
        <v>2499</v>
      </c>
      <c r="D42" s="21" t="s">
        <v>153</v>
      </c>
      <c r="E42" s="25">
        <v>6.2</v>
      </c>
      <c r="F42" s="25">
        <v>9.1999999999999993</v>
      </c>
      <c r="G42" s="25">
        <f t="shared" si="2"/>
        <v>2.9999999999999991</v>
      </c>
      <c r="H42" s="25">
        <f t="shared" si="3"/>
        <v>0.29999999999999993</v>
      </c>
      <c r="I42" s="21" t="s">
        <v>176</v>
      </c>
      <c r="J42" s="21" t="s">
        <v>177</v>
      </c>
      <c r="K42" s="21" t="s">
        <v>150</v>
      </c>
    </row>
    <row r="43" spans="1:11">
      <c r="A43" s="22" t="s">
        <v>165</v>
      </c>
      <c r="B43" s="23">
        <v>1042</v>
      </c>
      <c r="C43" s="21">
        <v>8722</v>
      </c>
      <c r="D43" s="21" t="s">
        <v>155</v>
      </c>
      <c r="E43" s="25">
        <v>344</v>
      </c>
      <c r="F43" s="25">
        <v>502</v>
      </c>
      <c r="G43" s="25">
        <f t="shared" si="2"/>
        <v>158</v>
      </c>
      <c r="H43" s="25">
        <f t="shared" si="3"/>
        <v>31.6</v>
      </c>
      <c r="I43" s="21" t="s">
        <v>180</v>
      </c>
      <c r="J43" s="21" t="s">
        <v>181</v>
      </c>
      <c r="K43" s="21" t="s">
        <v>150</v>
      </c>
    </row>
    <row r="44" spans="1:11">
      <c r="A44" s="22" t="s">
        <v>165</v>
      </c>
      <c r="B44" s="23">
        <v>1043</v>
      </c>
      <c r="C44" s="21">
        <v>2242</v>
      </c>
      <c r="D44" s="21" t="s">
        <v>161</v>
      </c>
      <c r="E44" s="25">
        <v>60</v>
      </c>
      <c r="F44" s="25">
        <v>124</v>
      </c>
      <c r="G44" s="25">
        <f t="shared" si="2"/>
        <v>64</v>
      </c>
      <c r="H44" s="25">
        <f t="shared" si="3"/>
        <v>12.8</v>
      </c>
      <c r="I44" s="21" t="s">
        <v>180</v>
      </c>
      <c r="J44" s="21" t="s">
        <v>181</v>
      </c>
      <c r="K44" s="21" t="s">
        <v>152</v>
      </c>
    </row>
    <row r="45" spans="1:11">
      <c r="A45" s="22" t="s">
        <v>165</v>
      </c>
      <c r="B45" s="23">
        <v>1044</v>
      </c>
      <c r="C45" s="21">
        <v>2877</v>
      </c>
      <c r="D45" s="21" t="s">
        <v>151</v>
      </c>
      <c r="E45" s="25">
        <v>11.4</v>
      </c>
      <c r="F45" s="25">
        <v>16.3</v>
      </c>
      <c r="G45" s="25">
        <f t="shared" si="2"/>
        <v>4.9000000000000004</v>
      </c>
      <c r="H45" s="25">
        <f t="shared" si="3"/>
        <v>0.49000000000000005</v>
      </c>
      <c r="I45" s="21" t="s">
        <v>180</v>
      </c>
      <c r="J45" s="21" t="s">
        <v>181</v>
      </c>
      <c r="K45" s="21" t="s">
        <v>152</v>
      </c>
    </row>
    <row r="46" spans="1:11">
      <c r="A46" s="22" t="s">
        <v>165</v>
      </c>
      <c r="B46" s="23">
        <v>1045</v>
      </c>
      <c r="C46" s="21">
        <v>8722</v>
      </c>
      <c r="D46" s="21" t="s">
        <v>155</v>
      </c>
      <c r="E46" s="25">
        <v>344</v>
      </c>
      <c r="F46" s="25">
        <v>502</v>
      </c>
      <c r="G46" s="25">
        <f t="shared" si="2"/>
        <v>158</v>
      </c>
      <c r="H46" s="25">
        <f t="shared" si="3"/>
        <v>31.6</v>
      </c>
      <c r="I46" s="21" t="s">
        <v>182</v>
      </c>
      <c r="J46" s="21" t="s">
        <v>183</v>
      </c>
      <c r="K46" s="21" t="s">
        <v>154</v>
      </c>
    </row>
    <row r="47" spans="1:11">
      <c r="A47" s="22" t="s">
        <v>165</v>
      </c>
      <c r="B47" s="23">
        <v>1046</v>
      </c>
      <c r="C47" s="21">
        <v>6119</v>
      </c>
      <c r="D47" s="21" t="s">
        <v>164</v>
      </c>
      <c r="E47" s="25">
        <v>9</v>
      </c>
      <c r="F47" s="25">
        <v>14</v>
      </c>
      <c r="G47" s="25">
        <f t="shared" si="2"/>
        <v>5</v>
      </c>
      <c r="H47" s="25">
        <f t="shared" si="3"/>
        <v>0.5</v>
      </c>
      <c r="I47" s="21" t="s">
        <v>178</v>
      </c>
      <c r="J47" s="21" t="s">
        <v>179</v>
      </c>
      <c r="K47" s="21" t="s">
        <v>163</v>
      </c>
    </row>
    <row r="48" spans="1:11">
      <c r="A48" s="22" t="s">
        <v>165</v>
      </c>
      <c r="B48" s="23">
        <v>1047</v>
      </c>
      <c r="C48" s="21">
        <v>6622</v>
      </c>
      <c r="D48" s="21" t="s">
        <v>166</v>
      </c>
      <c r="E48" s="25">
        <v>42</v>
      </c>
      <c r="F48" s="25">
        <v>77</v>
      </c>
      <c r="G48" s="25">
        <f t="shared" si="2"/>
        <v>35</v>
      </c>
      <c r="H48" s="25">
        <f t="shared" si="3"/>
        <v>7</v>
      </c>
      <c r="I48" s="21" t="s">
        <v>182</v>
      </c>
      <c r="J48" s="21" t="s">
        <v>183</v>
      </c>
      <c r="K48" s="21" t="s">
        <v>154</v>
      </c>
    </row>
    <row r="49" spans="1:11">
      <c r="A49" s="22" t="s">
        <v>165</v>
      </c>
      <c r="B49" s="23">
        <v>1048</v>
      </c>
      <c r="C49" s="21">
        <v>8722</v>
      </c>
      <c r="D49" s="21" t="s">
        <v>155</v>
      </c>
      <c r="E49" s="25">
        <v>344</v>
      </c>
      <c r="F49" s="25">
        <v>502</v>
      </c>
      <c r="G49" s="25">
        <f t="shared" si="2"/>
        <v>158</v>
      </c>
      <c r="H49" s="25">
        <f t="shared" si="3"/>
        <v>31.6</v>
      </c>
      <c r="I49" s="21" t="s">
        <v>176</v>
      </c>
      <c r="J49" s="21" t="s">
        <v>177</v>
      </c>
      <c r="K49" s="21" t="s">
        <v>154</v>
      </c>
    </row>
    <row r="50" spans="1:11">
      <c r="A50" s="22" t="s">
        <v>167</v>
      </c>
      <c r="B50" s="23">
        <v>1049</v>
      </c>
      <c r="C50" s="21">
        <v>2499</v>
      </c>
      <c r="D50" s="21" t="s">
        <v>153</v>
      </c>
      <c r="E50" s="25">
        <v>6.2</v>
      </c>
      <c r="F50" s="25">
        <v>9.1999999999999993</v>
      </c>
      <c r="G50" s="25">
        <f t="shared" si="2"/>
        <v>2.9999999999999991</v>
      </c>
      <c r="H50" s="25">
        <f t="shared" si="3"/>
        <v>0.29999999999999993</v>
      </c>
      <c r="I50" s="21" t="s">
        <v>176</v>
      </c>
      <c r="J50" s="21" t="s">
        <v>177</v>
      </c>
      <c r="K50" s="21" t="s">
        <v>157</v>
      </c>
    </row>
    <row r="51" spans="1:11">
      <c r="A51" s="22" t="s">
        <v>167</v>
      </c>
      <c r="B51" s="23">
        <v>1050</v>
      </c>
      <c r="C51" s="21">
        <v>2877</v>
      </c>
      <c r="D51" s="21" t="s">
        <v>151</v>
      </c>
      <c r="E51" s="25">
        <v>11.4</v>
      </c>
      <c r="F51" s="25">
        <v>16.3</v>
      </c>
      <c r="G51" s="25">
        <f t="shared" si="2"/>
        <v>4.9000000000000004</v>
      </c>
      <c r="H51" s="25">
        <f t="shared" si="3"/>
        <v>0.49000000000000005</v>
      </c>
      <c r="I51" s="21" t="s">
        <v>176</v>
      </c>
      <c r="J51" s="21" t="s">
        <v>177</v>
      </c>
      <c r="K51" s="21" t="s">
        <v>154</v>
      </c>
    </row>
    <row r="52" spans="1:11">
      <c r="A52" s="22" t="s">
        <v>167</v>
      </c>
      <c r="B52" s="23">
        <v>1051</v>
      </c>
      <c r="C52" s="21">
        <v>6119</v>
      </c>
      <c r="D52" s="21" t="s">
        <v>164</v>
      </c>
      <c r="E52" s="25">
        <v>9</v>
      </c>
      <c r="F52" s="25">
        <v>14</v>
      </c>
      <c r="G52" s="25">
        <f t="shared" si="2"/>
        <v>5</v>
      </c>
      <c r="H52" s="25">
        <f t="shared" si="3"/>
        <v>0.5</v>
      </c>
      <c r="I52" s="21" t="s">
        <v>180</v>
      </c>
      <c r="J52" s="21" t="s">
        <v>181</v>
      </c>
      <c r="K52" s="21" t="s">
        <v>163</v>
      </c>
    </row>
    <row r="53" spans="1:11">
      <c r="A53" s="22" t="s">
        <v>167</v>
      </c>
      <c r="B53" s="23">
        <v>1052</v>
      </c>
      <c r="C53" s="21">
        <v>6622</v>
      </c>
      <c r="D53" s="21" t="s">
        <v>166</v>
      </c>
      <c r="E53" s="25">
        <v>42</v>
      </c>
      <c r="F53" s="25">
        <v>77</v>
      </c>
      <c r="G53" s="25">
        <f t="shared" si="2"/>
        <v>35</v>
      </c>
      <c r="H53" s="25">
        <f t="shared" si="3"/>
        <v>7</v>
      </c>
      <c r="I53" s="21" t="s">
        <v>180</v>
      </c>
      <c r="J53" s="21" t="s">
        <v>181</v>
      </c>
      <c r="K53" s="21" t="s">
        <v>154</v>
      </c>
    </row>
    <row r="54" spans="1:11">
      <c r="A54" s="22" t="s">
        <v>167</v>
      </c>
      <c r="B54" s="23">
        <v>1053</v>
      </c>
      <c r="C54" s="21">
        <v>2242</v>
      </c>
      <c r="D54" s="21" t="s">
        <v>161</v>
      </c>
      <c r="E54" s="25">
        <v>60</v>
      </c>
      <c r="F54" s="25">
        <v>124</v>
      </c>
      <c r="G54" s="25">
        <f t="shared" si="2"/>
        <v>64</v>
      </c>
      <c r="H54" s="25">
        <f t="shared" si="3"/>
        <v>12.8</v>
      </c>
      <c r="I54" s="21" t="s">
        <v>176</v>
      </c>
      <c r="J54" s="21" t="s">
        <v>177</v>
      </c>
      <c r="K54" s="21" t="s">
        <v>152</v>
      </c>
    </row>
    <row r="55" spans="1:11">
      <c r="A55" s="22" t="s">
        <v>167</v>
      </c>
      <c r="B55" s="23">
        <v>1054</v>
      </c>
      <c r="C55" s="21">
        <v>4421</v>
      </c>
      <c r="D55" s="21" t="s">
        <v>158</v>
      </c>
      <c r="E55" s="25">
        <v>45</v>
      </c>
      <c r="F55" s="25">
        <v>87</v>
      </c>
      <c r="G55" s="25">
        <f t="shared" si="2"/>
        <v>42</v>
      </c>
      <c r="H55" s="25">
        <f t="shared" si="3"/>
        <v>8.4</v>
      </c>
      <c r="I55" s="21" t="s">
        <v>180</v>
      </c>
      <c r="J55" s="21" t="s">
        <v>181</v>
      </c>
      <c r="K55" s="21" t="s">
        <v>162</v>
      </c>
    </row>
    <row r="56" spans="1:11">
      <c r="A56" s="22" t="s">
        <v>167</v>
      </c>
      <c r="B56" s="23">
        <v>1055</v>
      </c>
      <c r="C56" s="21">
        <v>6119</v>
      </c>
      <c r="D56" s="21" t="s">
        <v>164</v>
      </c>
      <c r="E56" s="25">
        <v>9</v>
      </c>
      <c r="F56" s="25">
        <v>14</v>
      </c>
      <c r="G56" s="25">
        <f t="shared" si="2"/>
        <v>5</v>
      </c>
      <c r="H56" s="25">
        <f t="shared" si="3"/>
        <v>0.5</v>
      </c>
      <c r="I56" s="21" t="s">
        <v>178</v>
      </c>
      <c r="J56" s="21" t="s">
        <v>179</v>
      </c>
      <c r="K56" s="21" t="s">
        <v>162</v>
      </c>
    </row>
    <row r="57" spans="1:11">
      <c r="A57" s="22" t="s">
        <v>167</v>
      </c>
      <c r="B57" s="23">
        <v>1056</v>
      </c>
      <c r="C57" s="21">
        <v>1109</v>
      </c>
      <c r="D57" s="21" t="s">
        <v>156</v>
      </c>
      <c r="E57" s="25">
        <v>3</v>
      </c>
      <c r="F57" s="25">
        <v>8</v>
      </c>
      <c r="G57" s="25">
        <f t="shared" si="2"/>
        <v>5</v>
      </c>
      <c r="H57" s="25">
        <f t="shared" si="3"/>
        <v>0.5</v>
      </c>
      <c r="I57" s="21" t="s">
        <v>180</v>
      </c>
      <c r="J57" s="21" t="s">
        <v>181</v>
      </c>
      <c r="K57" s="21" t="s">
        <v>152</v>
      </c>
    </row>
    <row r="58" spans="1:11">
      <c r="A58" s="22" t="s">
        <v>167</v>
      </c>
      <c r="B58" s="23">
        <v>1057</v>
      </c>
      <c r="C58" s="21">
        <v>2499</v>
      </c>
      <c r="D58" s="21" t="s">
        <v>153</v>
      </c>
      <c r="E58" s="25">
        <v>6.2</v>
      </c>
      <c r="F58" s="25">
        <v>9.1999999999999993</v>
      </c>
      <c r="G58" s="25">
        <f t="shared" si="2"/>
        <v>2.9999999999999991</v>
      </c>
      <c r="H58" s="25">
        <f t="shared" si="3"/>
        <v>0.29999999999999993</v>
      </c>
      <c r="I58" s="21" t="s">
        <v>178</v>
      </c>
      <c r="J58" s="21" t="s">
        <v>179</v>
      </c>
      <c r="K58" s="21" t="s">
        <v>152</v>
      </c>
    </row>
    <row r="59" spans="1:11">
      <c r="A59" s="22" t="s">
        <v>167</v>
      </c>
      <c r="B59" s="23">
        <v>1058</v>
      </c>
      <c r="C59" s="21">
        <v>6119</v>
      </c>
      <c r="D59" s="21" t="s">
        <v>164</v>
      </c>
      <c r="E59" s="25">
        <v>9</v>
      </c>
      <c r="F59" s="25">
        <v>14</v>
      </c>
      <c r="G59" s="25">
        <f t="shared" si="2"/>
        <v>5</v>
      </c>
      <c r="H59" s="25">
        <f t="shared" si="3"/>
        <v>0.5</v>
      </c>
      <c r="I59" s="21" t="s">
        <v>182</v>
      </c>
      <c r="J59" s="21" t="s">
        <v>183</v>
      </c>
      <c r="K59" s="21" t="s">
        <v>154</v>
      </c>
    </row>
    <row r="60" spans="1:11">
      <c r="A60" s="22" t="s">
        <v>167</v>
      </c>
      <c r="B60" s="23">
        <v>1059</v>
      </c>
      <c r="C60" s="21">
        <v>2242</v>
      </c>
      <c r="D60" s="21" t="s">
        <v>161</v>
      </c>
      <c r="E60" s="25">
        <v>60</v>
      </c>
      <c r="F60" s="25">
        <v>124</v>
      </c>
      <c r="G60" s="25">
        <f t="shared" si="2"/>
        <v>64</v>
      </c>
      <c r="H60" s="25">
        <f t="shared" si="3"/>
        <v>12.8</v>
      </c>
      <c r="I60" s="21" t="s">
        <v>180</v>
      </c>
      <c r="J60" s="21" t="s">
        <v>181</v>
      </c>
      <c r="K60" s="21" t="s">
        <v>154</v>
      </c>
    </row>
    <row r="61" spans="1:11">
      <c r="A61" s="22" t="s">
        <v>167</v>
      </c>
      <c r="B61" s="23">
        <v>1060</v>
      </c>
      <c r="C61" s="21">
        <v>6119</v>
      </c>
      <c r="D61" s="21" t="s">
        <v>164</v>
      </c>
      <c r="E61" s="25">
        <v>9</v>
      </c>
      <c r="F61" s="25">
        <v>14</v>
      </c>
      <c r="G61" s="25">
        <f t="shared" si="2"/>
        <v>5</v>
      </c>
      <c r="H61" s="25">
        <f t="shared" si="3"/>
        <v>0.5</v>
      </c>
      <c r="I61" s="21" t="s">
        <v>180</v>
      </c>
      <c r="J61" s="21" t="s">
        <v>181</v>
      </c>
      <c r="K61" s="21" t="s">
        <v>162</v>
      </c>
    </row>
    <row r="62" spans="1:11">
      <c r="A62" s="22" t="s">
        <v>168</v>
      </c>
      <c r="B62" s="23">
        <v>1061</v>
      </c>
      <c r="C62" s="21">
        <v>1109</v>
      </c>
      <c r="D62" s="21" t="s">
        <v>156</v>
      </c>
      <c r="E62" s="25">
        <v>3</v>
      </c>
      <c r="F62" s="25">
        <v>8</v>
      </c>
      <c r="G62" s="25">
        <f t="shared" si="2"/>
        <v>5</v>
      </c>
      <c r="H62" s="25">
        <f t="shared" si="3"/>
        <v>0.5</v>
      </c>
      <c r="I62" s="21" t="s">
        <v>180</v>
      </c>
      <c r="J62" s="21" t="s">
        <v>181</v>
      </c>
      <c r="K62" s="21" t="s">
        <v>162</v>
      </c>
    </row>
    <row r="63" spans="1:11">
      <c r="A63" s="22" t="s">
        <v>168</v>
      </c>
      <c r="B63" s="23">
        <v>1062</v>
      </c>
      <c r="C63" s="21">
        <v>2499</v>
      </c>
      <c r="D63" s="21" t="s">
        <v>153</v>
      </c>
      <c r="E63" s="25">
        <v>6.2</v>
      </c>
      <c r="F63" s="25">
        <v>9.1999999999999993</v>
      </c>
      <c r="G63" s="25">
        <f t="shared" si="2"/>
        <v>2.9999999999999991</v>
      </c>
      <c r="H63" s="25">
        <f t="shared" si="3"/>
        <v>0.29999999999999993</v>
      </c>
      <c r="I63" s="21" t="s">
        <v>176</v>
      </c>
      <c r="J63" s="21" t="s">
        <v>177</v>
      </c>
      <c r="K63" s="21" t="s">
        <v>154</v>
      </c>
    </row>
    <row r="64" spans="1:11">
      <c r="A64" s="22" t="s">
        <v>168</v>
      </c>
      <c r="B64" s="23">
        <v>1063</v>
      </c>
      <c r="C64" s="21">
        <v>1109</v>
      </c>
      <c r="D64" s="21" t="s">
        <v>156</v>
      </c>
      <c r="E64" s="25">
        <v>3</v>
      </c>
      <c r="F64" s="25">
        <v>8</v>
      </c>
      <c r="G64" s="25">
        <f t="shared" si="2"/>
        <v>5</v>
      </c>
      <c r="H64" s="25">
        <f t="shared" si="3"/>
        <v>0.5</v>
      </c>
      <c r="I64" s="21" t="s">
        <v>180</v>
      </c>
      <c r="J64" s="21" t="s">
        <v>181</v>
      </c>
      <c r="K64" s="21" t="s">
        <v>152</v>
      </c>
    </row>
    <row r="65" spans="1:11">
      <c r="A65" s="22" t="s">
        <v>168</v>
      </c>
      <c r="B65" s="23">
        <v>1064</v>
      </c>
      <c r="C65" s="21">
        <v>2499</v>
      </c>
      <c r="D65" s="21" t="s">
        <v>153</v>
      </c>
      <c r="E65" s="25">
        <v>6.2</v>
      </c>
      <c r="F65" s="25">
        <v>9.1999999999999993</v>
      </c>
      <c r="G65" s="25">
        <f t="shared" si="2"/>
        <v>2.9999999999999991</v>
      </c>
      <c r="H65" s="25">
        <f t="shared" si="3"/>
        <v>0.29999999999999993</v>
      </c>
      <c r="I65" s="21" t="s">
        <v>182</v>
      </c>
      <c r="J65" s="21" t="s">
        <v>183</v>
      </c>
      <c r="K65" s="21" t="s">
        <v>154</v>
      </c>
    </row>
    <row r="66" spans="1:11">
      <c r="A66" s="22" t="s">
        <v>168</v>
      </c>
      <c r="B66" s="23">
        <v>1065</v>
      </c>
      <c r="C66" s="21">
        <v>2499</v>
      </c>
      <c r="D66" s="21" t="s">
        <v>153</v>
      </c>
      <c r="E66" s="25">
        <v>6.2</v>
      </c>
      <c r="F66" s="25">
        <v>9.1999999999999993</v>
      </c>
      <c r="G66" s="25">
        <f t="shared" ref="G66:G97" si="4">F66-E66</f>
        <v>2.9999999999999991</v>
      </c>
      <c r="H66" s="25">
        <f t="shared" ref="H66:H97" si="5">IF(F66&gt;50,G66*0.2,G66*0.1)</f>
        <v>0.29999999999999993</v>
      </c>
      <c r="I66" s="21" t="s">
        <v>180</v>
      </c>
      <c r="J66" s="21" t="s">
        <v>181</v>
      </c>
      <c r="K66" s="21" t="s">
        <v>150</v>
      </c>
    </row>
    <row r="67" spans="1:11">
      <c r="A67" s="22" t="s">
        <v>168</v>
      </c>
      <c r="B67" s="23">
        <v>1066</v>
      </c>
      <c r="C67" s="21">
        <v>2877</v>
      </c>
      <c r="D67" s="21" t="s">
        <v>151</v>
      </c>
      <c r="E67" s="25">
        <v>11.4</v>
      </c>
      <c r="F67" s="25">
        <v>16.3</v>
      </c>
      <c r="G67" s="25">
        <f t="shared" si="4"/>
        <v>4.9000000000000004</v>
      </c>
      <c r="H67" s="25">
        <f t="shared" si="5"/>
        <v>0.49000000000000005</v>
      </c>
      <c r="I67" s="21" t="s">
        <v>180</v>
      </c>
      <c r="J67" s="21" t="s">
        <v>181</v>
      </c>
      <c r="K67" s="21" t="s">
        <v>162</v>
      </c>
    </row>
    <row r="68" spans="1:11">
      <c r="A68" s="22" t="s">
        <v>168</v>
      </c>
      <c r="B68" s="23">
        <v>1067</v>
      </c>
      <c r="C68" s="21">
        <v>2877</v>
      </c>
      <c r="D68" s="21" t="s">
        <v>151</v>
      </c>
      <c r="E68" s="25">
        <v>11.4</v>
      </c>
      <c r="F68" s="25">
        <v>16.3</v>
      </c>
      <c r="G68" s="25">
        <f t="shared" si="4"/>
        <v>4.9000000000000004</v>
      </c>
      <c r="H68" s="25">
        <f t="shared" si="5"/>
        <v>0.49000000000000005</v>
      </c>
      <c r="I68" s="21" t="s">
        <v>180</v>
      </c>
      <c r="J68" s="21" t="s">
        <v>181</v>
      </c>
      <c r="K68" s="21" t="s">
        <v>163</v>
      </c>
    </row>
    <row r="69" spans="1:11">
      <c r="A69" s="22" t="s">
        <v>168</v>
      </c>
      <c r="B69" s="23">
        <v>1068</v>
      </c>
      <c r="C69" s="21">
        <v>6119</v>
      </c>
      <c r="D69" s="21" t="s">
        <v>164</v>
      </c>
      <c r="E69" s="25">
        <v>9</v>
      </c>
      <c r="F69" s="25">
        <v>14</v>
      </c>
      <c r="G69" s="25">
        <f t="shared" si="4"/>
        <v>5</v>
      </c>
      <c r="H69" s="25">
        <f t="shared" si="5"/>
        <v>0.5</v>
      </c>
      <c r="I69" s="21" t="s">
        <v>178</v>
      </c>
      <c r="J69" s="21" t="s">
        <v>179</v>
      </c>
      <c r="K69" s="21" t="s">
        <v>152</v>
      </c>
    </row>
    <row r="70" spans="1:11">
      <c r="A70" s="22" t="s">
        <v>168</v>
      </c>
      <c r="B70" s="23">
        <v>1069</v>
      </c>
      <c r="C70" s="21">
        <v>1109</v>
      </c>
      <c r="D70" s="21" t="s">
        <v>156</v>
      </c>
      <c r="E70" s="25">
        <v>3</v>
      </c>
      <c r="F70" s="25">
        <v>8</v>
      </c>
      <c r="G70" s="25">
        <f t="shared" si="4"/>
        <v>5</v>
      </c>
      <c r="H70" s="25">
        <f t="shared" si="5"/>
        <v>0.5</v>
      </c>
      <c r="I70" s="21" t="s">
        <v>180</v>
      </c>
      <c r="J70" s="21" t="s">
        <v>181</v>
      </c>
      <c r="K70" s="21" t="s">
        <v>154</v>
      </c>
    </row>
    <row r="71" spans="1:11">
      <c r="A71" s="22" t="s">
        <v>168</v>
      </c>
      <c r="B71" s="23">
        <v>1070</v>
      </c>
      <c r="C71" s="21">
        <v>2499</v>
      </c>
      <c r="D71" s="21" t="s">
        <v>153</v>
      </c>
      <c r="E71" s="25">
        <v>6.2</v>
      </c>
      <c r="F71" s="25">
        <v>9.1999999999999993</v>
      </c>
      <c r="G71" s="25">
        <f t="shared" si="4"/>
        <v>2.9999999999999991</v>
      </c>
      <c r="H71" s="25">
        <f t="shared" si="5"/>
        <v>0.29999999999999993</v>
      </c>
      <c r="I71" s="21" t="s">
        <v>182</v>
      </c>
      <c r="J71" s="21" t="s">
        <v>183</v>
      </c>
      <c r="K71" s="21" t="s">
        <v>154</v>
      </c>
    </row>
    <row r="72" spans="1:11">
      <c r="A72" s="22" t="s">
        <v>168</v>
      </c>
      <c r="B72" s="23">
        <v>1071</v>
      </c>
      <c r="C72" s="21">
        <v>1109</v>
      </c>
      <c r="D72" s="21" t="s">
        <v>156</v>
      </c>
      <c r="E72" s="25">
        <v>3</v>
      </c>
      <c r="F72" s="25">
        <v>8</v>
      </c>
      <c r="G72" s="25">
        <f t="shared" si="4"/>
        <v>5</v>
      </c>
      <c r="H72" s="25">
        <f t="shared" si="5"/>
        <v>0.5</v>
      </c>
      <c r="I72" s="21" t="s">
        <v>176</v>
      </c>
      <c r="J72" s="21" t="s">
        <v>177</v>
      </c>
      <c r="K72" s="21" t="s">
        <v>154</v>
      </c>
    </row>
    <row r="73" spans="1:11">
      <c r="A73" s="22" t="s">
        <v>168</v>
      </c>
      <c r="B73" s="23">
        <v>1072</v>
      </c>
      <c r="C73" s="21">
        <v>1109</v>
      </c>
      <c r="D73" s="21" t="s">
        <v>156</v>
      </c>
      <c r="E73" s="25">
        <v>3</v>
      </c>
      <c r="F73" s="25">
        <v>8</v>
      </c>
      <c r="G73" s="25">
        <f t="shared" si="4"/>
        <v>5</v>
      </c>
      <c r="H73" s="25">
        <f t="shared" si="5"/>
        <v>0.5</v>
      </c>
      <c r="I73" s="21" t="s">
        <v>180</v>
      </c>
      <c r="J73" s="21" t="s">
        <v>181</v>
      </c>
      <c r="K73" s="21" t="s">
        <v>162</v>
      </c>
    </row>
    <row r="74" spans="1:11">
      <c r="A74" s="22" t="s">
        <v>168</v>
      </c>
      <c r="B74" s="23">
        <v>1073</v>
      </c>
      <c r="C74" s="21">
        <v>6622</v>
      </c>
      <c r="D74" s="21" t="s">
        <v>166</v>
      </c>
      <c r="E74" s="25">
        <v>42</v>
      </c>
      <c r="F74" s="25">
        <v>77</v>
      </c>
      <c r="G74" s="25">
        <f t="shared" si="4"/>
        <v>35</v>
      </c>
      <c r="H74" s="25">
        <f t="shared" si="5"/>
        <v>7</v>
      </c>
      <c r="I74" s="21" t="s">
        <v>180</v>
      </c>
      <c r="J74" s="21" t="s">
        <v>181</v>
      </c>
      <c r="K74" s="21" t="s">
        <v>152</v>
      </c>
    </row>
    <row r="75" spans="1:11">
      <c r="A75" s="22" t="s">
        <v>168</v>
      </c>
      <c r="B75" s="23">
        <v>1074</v>
      </c>
      <c r="C75" s="21">
        <v>2877</v>
      </c>
      <c r="D75" s="21" t="s">
        <v>151</v>
      </c>
      <c r="E75" s="25">
        <v>11.4</v>
      </c>
      <c r="F75" s="25">
        <v>16.3</v>
      </c>
      <c r="G75" s="25">
        <f t="shared" si="4"/>
        <v>4.9000000000000004</v>
      </c>
      <c r="H75" s="25">
        <f t="shared" si="5"/>
        <v>0.49000000000000005</v>
      </c>
      <c r="I75" s="21" t="s">
        <v>180</v>
      </c>
      <c r="J75" s="21" t="s">
        <v>181</v>
      </c>
      <c r="K75" s="21" t="s">
        <v>154</v>
      </c>
    </row>
    <row r="76" spans="1:11">
      <c r="A76" s="22" t="s">
        <v>168</v>
      </c>
      <c r="B76" s="23">
        <v>1075</v>
      </c>
      <c r="C76" s="21">
        <v>1109</v>
      </c>
      <c r="D76" s="21" t="s">
        <v>156</v>
      </c>
      <c r="E76" s="25">
        <v>3</v>
      </c>
      <c r="F76" s="25">
        <v>8</v>
      </c>
      <c r="G76" s="25">
        <f t="shared" si="4"/>
        <v>5</v>
      </c>
      <c r="H76" s="25">
        <f t="shared" si="5"/>
        <v>0.5</v>
      </c>
      <c r="I76" s="21" t="s">
        <v>182</v>
      </c>
      <c r="J76" s="21" t="s">
        <v>183</v>
      </c>
      <c r="K76" s="21" t="s">
        <v>152</v>
      </c>
    </row>
    <row r="77" spans="1:11">
      <c r="A77" s="22" t="s">
        <v>168</v>
      </c>
      <c r="B77" s="23">
        <v>1076</v>
      </c>
      <c r="C77" s="21">
        <v>1109</v>
      </c>
      <c r="D77" s="21" t="s">
        <v>156</v>
      </c>
      <c r="E77" s="25">
        <v>3</v>
      </c>
      <c r="F77" s="25">
        <v>8</v>
      </c>
      <c r="G77" s="25">
        <f t="shared" si="4"/>
        <v>5</v>
      </c>
      <c r="H77" s="25">
        <f t="shared" si="5"/>
        <v>0.5</v>
      </c>
      <c r="I77" s="21" t="s">
        <v>178</v>
      </c>
      <c r="J77" s="21" t="s">
        <v>179</v>
      </c>
      <c r="K77" s="21" t="s">
        <v>154</v>
      </c>
    </row>
    <row r="78" spans="1:11">
      <c r="A78" s="22" t="s">
        <v>168</v>
      </c>
      <c r="B78" s="23">
        <v>1077</v>
      </c>
      <c r="C78" s="21">
        <v>9822</v>
      </c>
      <c r="D78" s="21" t="s">
        <v>149</v>
      </c>
      <c r="E78" s="25">
        <v>58.3</v>
      </c>
      <c r="F78" s="25">
        <v>98.4</v>
      </c>
      <c r="G78" s="25">
        <f t="shared" si="4"/>
        <v>40.100000000000009</v>
      </c>
      <c r="H78" s="25">
        <f t="shared" si="5"/>
        <v>8.0200000000000014</v>
      </c>
      <c r="I78" s="21" t="s">
        <v>182</v>
      </c>
      <c r="J78" s="21" t="s">
        <v>183</v>
      </c>
      <c r="K78" s="21" t="s">
        <v>154</v>
      </c>
    </row>
    <row r="79" spans="1:11">
      <c r="A79" s="22" t="s">
        <v>168</v>
      </c>
      <c r="B79" s="23">
        <v>1078</v>
      </c>
      <c r="C79" s="21">
        <v>2877</v>
      </c>
      <c r="D79" s="21" t="s">
        <v>151</v>
      </c>
      <c r="E79" s="25">
        <v>11.4</v>
      </c>
      <c r="F79" s="25">
        <v>16.3</v>
      </c>
      <c r="G79" s="25">
        <f t="shared" si="4"/>
        <v>4.9000000000000004</v>
      </c>
      <c r="H79" s="25">
        <f t="shared" si="5"/>
        <v>0.49000000000000005</v>
      </c>
      <c r="I79" s="21" t="s">
        <v>178</v>
      </c>
      <c r="J79" s="21" t="s">
        <v>179</v>
      </c>
      <c r="K79" s="21" t="s">
        <v>162</v>
      </c>
    </row>
    <row r="80" spans="1:11">
      <c r="A80" s="22" t="s">
        <v>169</v>
      </c>
      <c r="B80" s="23">
        <v>1079</v>
      </c>
      <c r="C80" s="21">
        <v>2877</v>
      </c>
      <c r="D80" s="21" t="s">
        <v>151</v>
      </c>
      <c r="E80" s="25">
        <v>11.4</v>
      </c>
      <c r="F80" s="25">
        <v>16.3</v>
      </c>
      <c r="G80" s="25">
        <f t="shared" si="4"/>
        <v>4.9000000000000004</v>
      </c>
      <c r="H80" s="25">
        <f t="shared" si="5"/>
        <v>0.49000000000000005</v>
      </c>
      <c r="I80" s="21" t="s">
        <v>178</v>
      </c>
      <c r="J80" s="21" t="s">
        <v>179</v>
      </c>
      <c r="K80" s="21" t="s">
        <v>150</v>
      </c>
    </row>
    <row r="81" spans="1:11">
      <c r="A81" s="22" t="s">
        <v>169</v>
      </c>
      <c r="B81" s="23">
        <v>1080</v>
      </c>
      <c r="C81" s="21">
        <v>4421</v>
      </c>
      <c r="D81" s="21" t="s">
        <v>158</v>
      </c>
      <c r="E81" s="25">
        <v>45</v>
      </c>
      <c r="F81" s="25">
        <v>87</v>
      </c>
      <c r="G81" s="25">
        <f t="shared" si="4"/>
        <v>42</v>
      </c>
      <c r="H81" s="25">
        <f t="shared" si="5"/>
        <v>8.4</v>
      </c>
      <c r="I81" s="21" t="s">
        <v>180</v>
      </c>
      <c r="J81" s="21" t="s">
        <v>181</v>
      </c>
      <c r="K81" s="21" t="s">
        <v>152</v>
      </c>
    </row>
    <row r="82" spans="1:11">
      <c r="A82" s="22" t="s">
        <v>169</v>
      </c>
      <c r="B82" s="23">
        <v>1081</v>
      </c>
      <c r="C82" s="21">
        <v>6119</v>
      </c>
      <c r="D82" s="21" t="s">
        <v>164</v>
      </c>
      <c r="E82" s="25">
        <v>9</v>
      </c>
      <c r="F82" s="25">
        <v>14</v>
      </c>
      <c r="G82" s="25">
        <f t="shared" si="4"/>
        <v>5</v>
      </c>
      <c r="H82" s="25">
        <f t="shared" si="5"/>
        <v>0.5</v>
      </c>
      <c r="I82" s="21" t="s">
        <v>180</v>
      </c>
      <c r="J82" s="21" t="s">
        <v>181</v>
      </c>
      <c r="K82" s="21" t="s">
        <v>163</v>
      </c>
    </row>
    <row r="83" spans="1:11">
      <c r="A83" s="22" t="s">
        <v>169</v>
      </c>
      <c r="B83" s="23">
        <v>1082</v>
      </c>
      <c r="C83" s="21">
        <v>1109</v>
      </c>
      <c r="D83" s="21" t="s">
        <v>156</v>
      </c>
      <c r="E83" s="25">
        <v>3</v>
      </c>
      <c r="F83" s="25">
        <v>8</v>
      </c>
      <c r="G83" s="25">
        <f t="shared" si="4"/>
        <v>5</v>
      </c>
      <c r="H83" s="25">
        <f t="shared" si="5"/>
        <v>0.5</v>
      </c>
      <c r="I83" s="21" t="s">
        <v>176</v>
      </c>
      <c r="J83" s="21" t="s">
        <v>177</v>
      </c>
      <c r="K83" s="21" t="s">
        <v>152</v>
      </c>
    </row>
    <row r="84" spans="1:11">
      <c r="A84" s="22" t="s">
        <v>169</v>
      </c>
      <c r="B84" s="23">
        <v>1083</v>
      </c>
      <c r="C84" s="21">
        <v>1109</v>
      </c>
      <c r="D84" s="21" t="s">
        <v>156</v>
      </c>
      <c r="E84" s="25">
        <v>3</v>
      </c>
      <c r="F84" s="25">
        <v>8</v>
      </c>
      <c r="G84" s="25">
        <f t="shared" si="4"/>
        <v>5</v>
      </c>
      <c r="H84" s="25">
        <f t="shared" si="5"/>
        <v>0.5</v>
      </c>
      <c r="I84" s="21" t="s">
        <v>176</v>
      </c>
      <c r="J84" s="21" t="s">
        <v>177</v>
      </c>
      <c r="K84" s="21" t="s">
        <v>162</v>
      </c>
    </row>
    <row r="85" spans="1:11">
      <c r="A85" s="22" t="s">
        <v>169</v>
      </c>
      <c r="B85" s="23">
        <v>1084</v>
      </c>
      <c r="C85" s="21">
        <v>6119</v>
      </c>
      <c r="D85" s="21" t="s">
        <v>164</v>
      </c>
      <c r="E85" s="25">
        <v>9</v>
      </c>
      <c r="F85" s="25">
        <v>14</v>
      </c>
      <c r="G85" s="25">
        <f t="shared" si="4"/>
        <v>5</v>
      </c>
      <c r="H85" s="25">
        <f t="shared" si="5"/>
        <v>0.5</v>
      </c>
      <c r="I85" s="21" t="s">
        <v>176</v>
      </c>
      <c r="J85" s="21" t="s">
        <v>177</v>
      </c>
      <c r="K85" s="21" t="s">
        <v>154</v>
      </c>
    </row>
    <row r="86" spans="1:11">
      <c r="A86" s="22" t="s">
        <v>169</v>
      </c>
      <c r="B86" s="23">
        <v>1085</v>
      </c>
      <c r="C86" s="21">
        <v>9822</v>
      </c>
      <c r="D86" s="21" t="s">
        <v>149</v>
      </c>
      <c r="E86" s="25">
        <v>58.3</v>
      </c>
      <c r="F86" s="25">
        <v>98.4</v>
      </c>
      <c r="G86" s="25">
        <f t="shared" si="4"/>
        <v>40.100000000000009</v>
      </c>
      <c r="H86" s="25">
        <f t="shared" si="5"/>
        <v>8.0200000000000014</v>
      </c>
      <c r="I86" s="21" t="s">
        <v>180</v>
      </c>
      <c r="J86" s="21" t="s">
        <v>181</v>
      </c>
      <c r="K86" s="21" t="s">
        <v>162</v>
      </c>
    </row>
    <row r="87" spans="1:11">
      <c r="A87" s="22" t="s">
        <v>169</v>
      </c>
      <c r="B87" s="23">
        <v>1086</v>
      </c>
      <c r="C87" s="21">
        <v>1109</v>
      </c>
      <c r="D87" s="21" t="s">
        <v>156</v>
      </c>
      <c r="E87" s="25">
        <v>3</v>
      </c>
      <c r="F87" s="25">
        <v>8</v>
      </c>
      <c r="G87" s="25">
        <f t="shared" si="4"/>
        <v>5</v>
      </c>
      <c r="H87" s="25">
        <f t="shared" si="5"/>
        <v>0.5</v>
      </c>
      <c r="I87" s="21" t="s">
        <v>182</v>
      </c>
      <c r="J87" s="21" t="s">
        <v>183</v>
      </c>
      <c r="K87" s="21" t="s">
        <v>154</v>
      </c>
    </row>
    <row r="88" spans="1:11">
      <c r="A88" s="22" t="s">
        <v>169</v>
      </c>
      <c r="B88" s="23">
        <v>1087</v>
      </c>
      <c r="C88" s="21">
        <v>2499</v>
      </c>
      <c r="D88" s="21" t="s">
        <v>153</v>
      </c>
      <c r="E88" s="25">
        <v>6.2</v>
      </c>
      <c r="F88" s="25">
        <v>9.1999999999999993</v>
      </c>
      <c r="G88" s="25">
        <f t="shared" si="4"/>
        <v>2.9999999999999991</v>
      </c>
      <c r="H88" s="25">
        <f t="shared" si="5"/>
        <v>0.29999999999999993</v>
      </c>
      <c r="I88" s="21" t="s">
        <v>176</v>
      </c>
      <c r="J88" s="21" t="s">
        <v>177</v>
      </c>
      <c r="K88" s="21" t="s">
        <v>152</v>
      </c>
    </row>
    <row r="89" spans="1:11">
      <c r="A89" s="22" t="s">
        <v>169</v>
      </c>
      <c r="B89" s="23">
        <v>1088</v>
      </c>
      <c r="C89" s="21">
        <v>2499</v>
      </c>
      <c r="D89" s="21" t="s">
        <v>153</v>
      </c>
      <c r="E89" s="25">
        <v>6.2</v>
      </c>
      <c r="F89" s="25">
        <v>9.1999999999999993</v>
      </c>
      <c r="G89" s="25">
        <f t="shared" si="4"/>
        <v>2.9999999999999991</v>
      </c>
      <c r="H89" s="25">
        <f t="shared" si="5"/>
        <v>0.29999999999999993</v>
      </c>
      <c r="I89" s="21" t="s">
        <v>176</v>
      </c>
      <c r="J89" s="21" t="s">
        <v>177</v>
      </c>
      <c r="K89" s="21" t="s">
        <v>150</v>
      </c>
    </row>
    <row r="90" spans="1:11">
      <c r="A90" s="22" t="s">
        <v>169</v>
      </c>
      <c r="B90" s="23">
        <v>1089</v>
      </c>
      <c r="C90" s="21">
        <v>6119</v>
      </c>
      <c r="D90" s="21" t="s">
        <v>164</v>
      </c>
      <c r="E90" s="25">
        <v>9</v>
      </c>
      <c r="F90" s="25">
        <v>14</v>
      </c>
      <c r="G90" s="25">
        <f t="shared" si="4"/>
        <v>5</v>
      </c>
      <c r="H90" s="25">
        <f t="shared" si="5"/>
        <v>0.5</v>
      </c>
      <c r="I90" s="21" t="s">
        <v>180</v>
      </c>
      <c r="J90" s="21" t="s">
        <v>181</v>
      </c>
      <c r="K90" s="21" t="s">
        <v>162</v>
      </c>
    </row>
    <row r="91" spans="1:11">
      <c r="A91" s="22" t="s">
        <v>169</v>
      </c>
      <c r="B91" s="23">
        <v>1090</v>
      </c>
      <c r="C91" s="21">
        <v>2877</v>
      </c>
      <c r="D91" s="21" t="s">
        <v>151</v>
      </c>
      <c r="E91" s="25">
        <v>11.4</v>
      </c>
      <c r="F91" s="25">
        <v>16.3</v>
      </c>
      <c r="G91" s="25">
        <f t="shared" si="4"/>
        <v>4.9000000000000004</v>
      </c>
      <c r="H91" s="25">
        <f t="shared" si="5"/>
        <v>0.49000000000000005</v>
      </c>
      <c r="I91" s="21" t="s">
        <v>176</v>
      </c>
      <c r="J91" s="21" t="s">
        <v>177</v>
      </c>
      <c r="K91" s="21" t="s">
        <v>152</v>
      </c>
    </row>
    <row r="92" spans="1:11">
      <c r="A92" s="22" t="s">
        <v>169</v>
      </c>
      <c r="B92" s="23">
        <v>1091</v>
      </c>
      <c r="C92" s="21">
        <v>2877</v>
      </c>
      <c r="D92" s="21" t="s">
        <v>151</v>
      </c>
      <c r="E92" s="25">
        <v>11.4</v>
      </c>
      <c r="F92" s="25">
        <v>16.3</v>
      </c>
      <c r="G92" s="25">
        <f t="shared" si="4"/>
        <v>4.9000000000000004</v>
      </c>
      <c r="H92" s="25">
        <f t="shared" si="5"/>
        <v>0.49000000000000005</v>
      </c>
      <c r="I92" s="21" t="s">
        <v>182</v>
      </c>
      <c r="J92" s="21" t="s">
        <v>183</v>
      </c>
      <c r="K92" s="21" t="s">
        <v>162</v>
      </c>
    </row>
    <row r="93" spans="1:11">
      <c r="A93" s="22" t="s">
        <v>169</v>
      </c>
      <c r="B93" s="23">
        <v>1092</v>
      </c>
      <c r="C93" s="21">
        <v>2877</v>
      </c>
      <c r="D93" s="21" t="s">
        <v>151</v>
      </c>
      <c r="E93" s="25">
        <v>11.4</v>
      </c>
      <c r="F93" s="25">
        <v>16.3</v>
      </c>
      <c r="G93" s="25">
        <f t="shared" si="4"/>
        <v>4.9000000000000004</v>
      </c>
      <c r="H93" s="25">
        <f t="shared" si="5"/>
        <v>0.49000000000000005</v>
      </c>
      <c r="I93" s="21" t="s">
        <v>180</v>
      </c>
      <c r="J93" s="21" t="s">
        <v>181</v>
      </c>
      <c r="K93" s="21" t="s">
        <v>152</v>
      </c>
    </row>
    <row r="94" spans="1:11">
      <c r="A94" s="22" t="s">
        <v>169</v>
      </c>
      <c r="B94" s="23">
        <v>1093</v>
      </c>
      <c r="C94" s="21">
        <v>6119</v>
      </c>
      <c r="D94" s="21" t="s">
        <v>164</v>
      </c>
      <c r="E94" s="25">
        <v>9</v>
      </c>
      <c r="F94" s="25">
        <v>14</v>
      </c>
      <c r="G94" s="25">
        <f t="shared" si="4"/>
        <v>5</v>
      </c>
      <c r="H94" s="25">
        <f t="shared" si="5"/>
        <v>0.5</v>
      </c>
      <c r="I94" s="21" t="s">
        <v>178</v>
      </c>
      <c r="J94" s="21" t="s">
        <v>179</v>
      </c>
      <c r="K94" s="21" t="s">
        <v>154</v>
      </c>
    </row>
    <row r="95" spans="1:11">
      <c r="A95" s="22" t="s">
        <v>169</v>
      </c>
      <c r="B95" s="23">
        <v>1094</v>
      </c>
      <c r="C95" s="21">
        <v>6119</v>
      </c>
      <c r="D95" s="21" t="s">
        <v>164</v>
      </c>
      <c r="E95" s="25">
        <v>9</v>
      </c>
      <c r="F95" s="25">
        <v>14</v>
      </c>
      <c r="G95" s="25">
        <f t="shared" si="4"/>
        <v>5</v>
      </c>
      <c r="H95" s="25">
        <f t="shared" si="5"/>
        <v>0.5</v>
      </c>
      <c r="I95" s="21" t="s">
        <v>180</v>
      </c>
      <c r="J95" s="21" t="s">
        <v>181</v>
      </c>
      <c r="K95" s="21" t="s">
        <v>152</v>
      </c>
    </row>
    <row r="96" spans="1:11">
      <c r="A96" s="22" t="s">
        <v>169</v>
      </c>
      <c r="B96" s="23">
        <v>1095</v>
      </c>
      <c r="C96" s="21">
        <v>2499</v>
      </c>
      <c r="D96" s="21" t="s">
        <v>153</v>
      </c>
      <c r="E96" s="25">
        <v>6.2</v>
      </c>
      <c r="F96" s="25">
        <v>9.1999999999999993</v>
      </c>
      <c r="G96" s="25">
        <f t="shared" si="4"/>
        <v>2.9999999999999991</v>
      </c>
      <c r="H96" s="25">
        <f t="shared" si="5"/>
        <v>0.29999999999999993</v>
      </c>
      <c r="I96" s="21" t="s">
        <v>182</v>
      </c>
      <c r="J96" s="21" t="s">
        <v>183</v>
      </c>
      <c r="K96" s="21" t="s">
        <v>154</v>
      </c>
    </row>
    <row r="97" spans="1:11">
      <c r="A97" s="22" t="s">
        <v>169</v>
      </c>
      <c r="B97" s="23">
        <v>1096</v>
      </c>
      <c r="C97" s="21">
        <v>6119</v>
      </c>
      <c r="D97" s="21" t="s">
        <v>164</v>
      </c>
      <c r="E97" s="25">
        <v>9</v>
      </c>
      <c r="F97" s="25">
        <v>14</v>
      </c>
      <c r="G97" s="25">
        <f t="shared" si="4"/>
        <v>5</v>
      </c>
      <c r="H97" s="25">
        <f t="shared" si="5"/>
        <v>0.5</v>
      </c>
      <c r="I97" s="21" t="s">
        <v>180</v>
      </c>
      <c r="J97" s="21" t="s">
        <v>181</v>
      </c>
      <c r="K97" s="21" t="s">
        <v>154</v>
      </c>
    </row>
    <row r="98" spans="1:11">
      <c r="A98" s="22" t="s">
        <v>169</v>
      </c>
      <c r="B98" s="23">
        <v>1097</v>
      </c>
      <c r="C98" s="21">
        <v>9212</v>
      </c>
      <c r="D98" s="21" t="s">
        <v>159</v>
      </c>
      <c r="E98" s="25">
        <v>4</v>
      </c>
      <c r="F98" s="25">
        <v>7</v>
      </c>
      <c r="G98" s="25">
        <f t="shared" ref="G98:G129" si="6">F98-E98</f>
        <v>3</v>
      </c>
      <c r="H98" s="25">
        <f t="shared" ref="H98:H129" si="7">IF(F98&gt;50,G98*0.2,G98*0.1)</f>
        <v>0.30000000000000004</v>
      </c>
      <c r="I98" s="21" t="s">
        <v>182</v>
      </c>
      <c r="J98" s="21" t="s">
        <v>183</v>
      </c>
      <c r="K98" s="21" t="s">
        <v>162</v>
      </c>
    </row>
    <row r="99" spans="1:11">
      <c r="A99" s="22" t="s">
        <v>169</v>
      </c>
      <c r="B99" s="23">
        <v>1098</v>
      </c>
      <c r="C99" s="21">
        <v>2877</v>
      </c>
      <c r="D99" s="21" t="s">
        <v>151</v>
      </c>
      <c r="E99" s="25">
        <v>11.4</v>
      </c>
      <c r="F99" s="25">
        <v>16.3</v>
      </c>
      <c r="G99" s="25">
        <f t="shared" si="6"/>
        <v>4.9000000000000004</v>
      </c>
      <c r="H99" s="25">
        <f t="shared" si="7"/>
        <v>0.49000000000000005</v>
      </c>
      <c r="I99" s="21" t="s">
        <v>178</v>
      </c>
      <c r="J99" s="21" t="s">
        <v>179</v>
      </c>
      <c r="K99" s="21" t="s">
        <v>150</v>
      </c>
    </row>
    <row r="100" spans="1:11">
      <c r="A100" s="22" t="s">
        <v>170</v>
      </c>
      <c r="B100" s="23">
        <v>1099</v>
      </c>
      <c r="C100" s="21">
        <v>2877</v>
      </c>
      <c r="D100" s="21" t="s">
        <v>151</v>
      </c>
      <c r="E100" s="25">
        <v>11.4</v>
      </c>
      <c r="F100" s="25">
        <v>16.3</v>
      </c>
      <c r="G100" s="25">
        <f t="shared" si="6"/>
        <v>4.9000000000000004</v>
      </c>
      <c r="H100" s="25">
        <f t="shared" si="7"/>
        <v>0.49000000000000005</v>
      </c>
      <c r="I100" s="21" t="s">
        <v>180</v>
      </c>
      <c r="J100" s="21" t="s">
        <v>181</v>
      </c>
      <c r="K100" s="21" t="s">
        <v>152</v>
      </c>
    </row>
    <row r="101" spans="1:11">
      <c r="A101" s="22" t="s">
        <v>170</v>
      </c>
      <c r="B101" s="23">
        <v>1100</v>
      </c>
      <c r="C101" s="21">
        <v>6119</v>
      </c>
      <c r="D101" s="21" t="s">
        <v>164</v>
      </c>
      <c r="E101" s="25">
        <v>9</v>
      </c>
      <c r="F101" s="25">
        <v>14</v>
      </c>
      <c r="G101" s="25">
        <f t="shared" si="6"/>
        <v>5</v>
      </c>
      <c r="H101" s="25">
        <f t="shared" si="7"/>
        <v>0.5</v>
      </c>
      <c r="I101" s="21" t="s">
        <v>176</v>
      </c>
      <c r="J101" s="21" t="s">
        <v>177</v>
      </c>
      <c r="K101" s="21" t="s">
        <v>163</v>
      </c>
    </row>
    <row r="102" spans="1:11">
      <c r="A102" s="22" t="s">
        <v>170</v>
      </c>
      <c r="B102" s="23">
        <v>1101</v>
      </c>
      <c r="C102" s="21">
        <v>2499</v>
      </c>
      <c r="D102" s="21" t="s">
        <v>153</v>
      </c>
      <c r="E102" s="25">
        <v>6.2</v>
      </c>
      <c r="F102" s="25">
        <v>9.1999999999999993</v>
      </c>
      <c r="G102" s="25">
        <f t="shared" si="6"/>
        <v>2.9999999999999991</v>
      </c>
      <c r="H102" s="25">
        <f t="shared" si="7"/>
        <v>0.29999999999999993</v>
      </c>
      <c r="I102" s="21" t="s">
        <v>180</v>
      </c>
      <c r="J102" s="21" t="s">
        <v>181</v>
      </c>
      <c r="K102" s="21" t="s">
        <v>152</v>
      </c>
    </row>
    <row r="103" spans="1:11">
      <c r="A103" s="22" t="s">
        <v>170</v>
      </c>
      <c r="B103" s="23">
        <v>1102</v>
      </c>
      <c r="C103" s="21">
        <v>2242</v>
      </c>
      <c r="D103" s="21" t="s">
        <v>161</v>
      </c>
      <c r="E103" s="25">
        <v>60</v>
      </c>
      <c r="F103" s="25">
        <v>124</v>
      </c>
      <c r="G103" s="25">
        <f t="shared" si="6"/>
        <v>64</v>
      </c>
      <c r="H103" s="25">
        <f t="shared" si="7"/>
        <v>12.8</v>
      </c>
      <c r="I103" s="21" t="s">
        <v>178</v>
      </c>
      <c r="J103" s="21" t="s">
        <v>179</v>
      </c>
      <c r="K103" s="21" t="s">
        <v>162</v>
      </c>
    </row>
    <row r="104" spans="1:11">
      <c r="A104" s="22" t="s">
        <v>170</v>
      </c>
      <c r="B104" s="23">
        <v>1103</v>
      </c>
      <c r="C104" s="21">
        <v>2877</v>
      </c>
      <c r="D104" s="21" t="s">
        <v>151</v>
      </c>
      <c r="E104" s="25">
        <v>11.4</v>
      </c>
      <c r="F104" s="25">
        <v>16.3</v>
      </c>
      <c r="G104" s="25">
        <f t="shared" si="6"/>
        <v>4.9000000000000004</v>
      </c>
      <c r="H104" s="25">
        <f t="shared" si="7"/>
        <v>0.49000000000000005</v>
      </c>
      <c r="I104" s="21" t="s">
        <v>178</v>
      </c>
      <c r="J104" s="21" t="s">
        <v>179</v>
      </c>
      <c r="K104" s="21" t="s">
        <v>154</v>
      </c>
    </row>
    <row r="105" spans="1:11">
      <c r="A105" s="22" t="s">
        <v>170</v>
      </c>
      <c r="B105" s="23">
        <v>1104</v>
      </c>
      <c r="C105" s="21">
        <v>2877</v>
      </c>
      <c r="D105" s="21" t="s">
        <v>151</v>
      </c>
      <c r="E105" s="25">
        <v>11.4</v>
      </c>
      <c r="F105" s="25">
        <v>16.3</v>
      </c>
      <c r="G105" s="25">
        <f t="shared" si="6"/>
        <v>4.9000000000000004</v>
      </c>
      <c r="H105" s="25">
        <f t="shared" si="7"/>
        <v>0.49000000000000005</v>
      </c>
      <c r="I105" s="21" t="s">
        <v>180</v>
      </c>
      <c r="J105" s="21" t="s">
        <v>181</v>
      </c>
      <c r="K105" s="21" t="s">
        <v>162</v>
      </c>
    </row>
    <row r="106" spans="1:11">
      <c r="A106" s="22" t="s">
        <v>170</v>
      </c>
      <c r="B106" s="23">
        <v>1105</v>
      </c>
      <c r="C106" s="21">
        <v>2499</v>
      </c>
      <c r="D106" s="21" t="s">
        <v>153</v>
      </c>
      <c r="E106" s="25">
        <v>6.2</v>
      </c>
      <c r="F106" s="25">
        <v>9.1999999999999993</v>
      </c>
      <c r="G106" s="25">
        <f t="shared" si="6"/>
        <v>2.9999999999999991</v>
      </c>
      <c r="H106" s="25">
        <f t="shared" si="7"/>
        <v>0.29999999999999993</v>
      </c>
      <c r="I106" s="21" t="s">
        <v>178</v>
      </c>
      <c r="J106" s="21" t="s">
        <v>179</v>
      </c>
      <c r="K106" s="21" t="s">
        <v>154</v>
      </c>
    </row>
    <row r="107" spans="1:11">
      <c r="A107" s="22" t="s">
        <v>170</v>
      </c>
      <c r="B107" s="23">
        <v>1106</v>
      </c>
      <c r="C107" s="21">
        <v>9822</v>
      </c>
      <c r="D107" s="21" t="s">
        <v>149</v>
      </c>
      <c r="E107" s="25">
        <v>58.3</v>
      </c>
      <c r="F107" s="25">
        <v>98.4</v>
      </c>
      <c r="G107" s="25">
        <f t="shared" si="6"/>
        <v>40.100000000000009</v>
      </c>
      <c r="H107" s="25">
        <f t="shared" si="7"/>
        <v>8.0200000000000014</v>
      </c>
      <c r="I107" s="21" t="s">
        <v>178</v>
      </c>
      <c r="J107" s="21" t="s">
        <v>179</v>
      </c>
      <c r="K107" s="21" t="s">
        <v>152</v>
      </c>
    </row>
    <row r="108" spans="1:11">
      <c r="A108" s="22" t="s">
        <v>170</v>
      </c>
      <c r="B108" s="23">
        <v>1107</v>
      </c>
      <c r="C108" s="21">
        <v>1109</v>
      </c>
      <c r="D108" s="21" t="s">
        <v>156</v>
      </c>
      <c r="E108" s="25">
        <v>3</v>
      </c>
      <c r="F108" s="25">
        <v>8</v>
      </c>
      <c r="G108" s="25">
        <f t="shared" si="6"/>
        <v>5</v>
      </c>
      <c r="H108" s="25">
        <f t="shared" si="7"/>
        <v>0.5</v>
      </c>
      <c r="I108" s="21" t="s">
        <v>182</v>
      </c>
      <c r="J108" s="21" t="s">
        <v>183</v>
      </c>
      <c r="K108" s="21" t="s">
        <v>150</v>
      </c>
    </row>
    <row r="109" spans="1:11">
      <c r="A109" s="22" t="s">
        <v>170</v>
      </c>
      <c r="B109" s="23">
        <v>1108</v>
      </c>
      <c r="C109" s="21">
        <v>9822</v>
      </c>
      <c r="D109" s="21" t="s">
        <v>149</v>
      </c>
      <c r="E109" s="25">
        <v>58.3</v>
      </c>
      <c r="F109" s="25">
        <v>98.4</v>
      </c>
      <c r="G109" s="25">
        <f t="shared" si="6"/>
        <v>40.100000000000009</v>
      </c>
      <c r="H109" s="25">
        <f t="shared" si="7"/>
        <v>8.0200000000000014</v>
      </c>
      <c r="I109" s="21" t="s">
        <v>180</v>
      </c>
      <c r="J109" s="21" t="s">
        <v>181</v>
      </c>
      <c r="K109" s="21" t="s">
        <v>162</v>
      </c>
    </row>
    <row r="110" spans="1:11">
      <c r="A110" s="22" t="s">
        <v>170</v>
      </c>
      <c r="B110" s="23">
        <v>1109</v>
      </c>
      <c r="C110" s="21">
        <v>8722</v>
      </c>
      <c r="D110" s="21" t="s">
        <v>155</v>
      </c>
      <c r="E110" s="25">
        <v>344</v>
      </c>
      <c r="F110" s="25">
        <v>502</v>
      </c>
      <c r="G110" s="25">
        <f t="shared" si="6"/>
        <v>158</v>
      </c>
      <c r="H110" s="25">
        <f t="shared" si="7"/>
        <v>31.6</v>
      </c>
      <c r="I110" s="21" t="s">
        <v>178</v>
      </c>
      <c r="J110" s="21" t="s">
        <v>179</v>
      </c>
      <c r="K110" s="21" t="s">
        <v>152</v>
      </c>
    </row>
    <row r="111" spans="1:11">
      <c r="A111" s="22" t="s">
        <v>170</v>
      </c>
      <c r="B111" s="23">
        <v>1110</v>
      </c>
      <c r="C111" s="21">
        <v>8722</v>
      </c>
      <c r="D111" s="21" t="s">
        <v>155</v>
      </c>
      <c r="E111" s="25">
        <v>344</v>
      </c>
      <c r="F111" s="25">
        <v>502</v>
      </c>
      <c r="G111" s="25">
        <f t="shared" si="6"/>
        <v>158</v>
      </c>
      <c r="H111" s="25">
        <f t="shared" si="7"/>
        <v>31.6</v>
      </c>
      <c r="I111" s="21" t="s">
        <v>182</v>
      </c>
      <c r="J111" s="21" t="s">
        <v>183</v>
      </c>
      <c r="K111" s="21" t="s">
        <v>162</v>
      </c>
    </row>
    <row r="112" spans="1:11">
      <c r="A112" s="22" t="s">
        <v>170</v>
      </c>
      <c r="B112" s="23">
        <v>1111</v>
      </c>
      <c r="C112" s="21">
        <v>6622</v>
      </c>
      <c r="D112" s="21" t="s">
        <v>166</v>
      </c>
      <c r="E112" s="25">
        <v>42</v>
      </c>
      <c r="F112" s="25">
        <v>77</v>
      </c>
      <c r="G112" s="25">
        <f t="shared" si="6"/>
        <v>35</v>
      </c>
      <c r="H112" s="25">
        <f t="shared" si="7"/>
        <v>7</v>
      </c>
      <c r="I112" s="21" t="s">
        <v>182</v>
      </c>
      <c r="J112" s="21" t="s">
        <v>183</v>
      </c>
      <c r="K112" s="21" t="s">
        <v>152</v>
      </c>
    </row>
    <row r="113" spans="1:11">
      <c r="A113" s="22" t="s">
        <v>170</v>
      </c>
      <c r="B113" s="23">
        <v>1112</v>
      </c>
      <c r="C113" s="21">
        <v>6622</v>
      </c>
      <c r="D113" s="21" t="s">
        <v>166</v>
      </c>
      <c r="E113" s="25">
        <v>42</v>
      </c>
      <c r="F113" s="25">
        <v>77</v>
      </c>
      <c r="G113" s="25">
        <f t="shared" si="6"/>
        <v>35</v>
      </c>
      <c r="H113" s="25">
        <f t="shared" si="7"/>
        <v>7</v>
      </c>
      <c r="I113" s="21" t="s">
        <v>180</v>
      </c>
      <c r="J113" s="21" t="s">
        <v>181</v>
      </c>
      <c r="K113" s="21" t="s">
        <v>154</v>
      </c>
    </row>
    <row r="114" spans="1:11">
      <c r="A114" s="22" t="s">
        <v>170</v>
      </c>
      <c r="B114" s="23">
        <v>1113</v>
      </c>
      <c r="C114" s="21">
        <v>9822</v>
      </c>
      <c r="D114" s="21" t="s">
        <v>149</v>
      </c>
      <c r="E114" s="25">
        <v>58.3</v>
      </c>
      <c r="F114" s="25">
        <v>98.4</v>
      </c>
      <c r="G114" s="25">
        <f t="shared" si="6"/>
        <v>40.100000000000009</v>
      </c>
      <c r="H114" s="25">
        <f t="shared" si="7"/>
        <v>8.0200000000000014</v>
      </c>
      <c r="I114" s="21" t="s">
        <v>176</v>
      </c>
      <c r="J114" s="21" t="s">
        <v>177</v>
      </c>
      <c r="K114" s="21" t="s">
        <v>152</v>
      </c>
    </row>
    <row r="115" spans="1:11">
      <c r="A115" s="22" t="s">
        <v>170</v>
      </c>
      <c r="B115" s="23">
        <v>1114</v>
      </c>
      <c r="C115" s="21">
        <v>2242</v>
      </c>
      <c r="D115" s="21" t="s">
        <v>161</v>
      </c>
      <c r="E115" s="25">
        <v>60</v>
      </c>
      <c r="F115" s="25">
        <v>124</v>
      </c>
      <c r="G115" s="25">
        <f t="shared" si="6"/>
        <v>64</v>
      </c>
      <c r="H115" s="25">
        <f t="shared" si="7"/>
        <v>12.8</v>
      </c>
      <c r="I115" s="21" t="s">
        <v>178</v>
      </c>
      <c r="J115" s="21" t="s">
        <v>179</v>
      </c>
      <c r="K115" s="21" t="s">
        <v>154</v>
      </c>
    </row>
    <row r="116" spans="1:11">
      <c r="A116" s="22" t="s">
        <v>170</v>
      </c>
      <c r="B116" s="23">
        <v>1115</v>
      </c>
      <c r="C116" s="21">
        <v>8722</v>
      </c>
      <c r="D116" s="21" t="s">
        <v>155</v>
      </c>
      <c r="E116" s="25">
        <v>344</v>
      </c>
      <c r="F116" s="25">
        <v>502</v>
      </c>
      <c r="G116" s="25">
        <f t="shared" si="6"/>
        <v>158</v>
      </c>
      <c r="H116" s="25">
        <f t="shared" si="7"/>
        <v>31.6</v>
      </c>
      <c r="I116" s="21" t="s">
        <v>176</v>
      </c>
      <c r="J116" s="21" t="s">
        <v>177</v>
      </c>
      <c r="K116" s="21" t="s">
        <v>154</v>
      </c>
    </row>
    <row r="117" spans="1:11">
      <c r="A117" s="22" t="s">
        <v>170</v>
      </c>
      <c r="B117" s="23">
        <v>1116</v>
      </c>
      <c r="C117" s="21">
        <v>6622</v>
      </c>
      <c r="D117" s="21" t="s">
        <v>166</v>
      </c>
      <c r="E117" s="25">
        <v>42</v>
      </c>
      <c r="F117" s="25">
        <v>77</v>
      </c>
      <c r="G117" s="25">
        <f t="shared" si="6"/>
        <v>35</v>
      </c>
      <c r="H117" s="25">
        <f t="shared" si="7"/>
        <v>7</v>
      </c>
      <c r="I117" s="21" t="s">
        <v>180</v>
      </c>
      <c r="J117" s="21" t="s">
        <v>181</v>
      </c>
      <c r="K117" s="21" t="s">
        <v>162</v>
      </c>
    </row>
    <row r="118" spans="1:11">
      <c r="A118" s="22" t="s">
        <v>170</v>
      </c>
      <c r="B118" s="23">
        <v>1117</v>
      </c>
      <c r="C118" s="21">
        <v>8722</v>
      </c>
      <c r="D118" s="21" t="s">
        <v>155</v>
      </c>
      <c r="E118" s="25">
        <v>344</v>
      </c>
      <c r="F118" s="25">
        <v>502</v>
      </c>
      <c r="G118" s="25">
        <f t="shared" si="6"/>
        <v>158</v>
      </c>
      <c r="H118" s="25">
        <f t="shared" si="7"/>
        <v>31.6</v>
      </c>
      <c r="I118" s="21" t="s">
        <v>182</v>
      </c>
      <c r="J118" s="21" t="s">
        <v>183</v>
      </c>
      <c r="K118" s="21" t="s">
        <v>150</v>
      </c>
    </row>
    <row r="119" spans="1:11">
      <c r="A119" s="22" t="s">
        <v>170</v>
      </c>
      <c r="B119" s="23">
        <v>1118</v>
      </c>
      <c r="C119" s="21">
        <v>9822</v>
      </c>
      <c r="D119" s="21" t="s">
        <v>149</v>
      </c>
      <c r="E119" s="25">
        <v>58.3</v>
      </c>
      <c r="F119" s="25">
        <v>98.4</v>
      </c>
      <c r="G119" s="25">
        <f t="shared" si="6"/>
        <v>40.100000000000009</v>
      </c>
      <c r="H119" s="25">
        <f t="shared" si="7"/>
        <v>8.0200000000000014</v>
      </c>
      <c r="I119" s="21" t="s">
        <v>178</v>
      </c>
      <c r="J119" s="21" t="s">
        <v>179</v>
      </c>
      <c r="K119" s="21" t="s">
        <v>152</v>
      </c>
    </row>
    <row r="120" spans="1:11">
      <c r="A120" s="22" t="s">
        <v>170</v>
      </c>
      <c r="B120" s="23">
        <v>1119</v>
      </c>
      <c r="C120" s="21">
        <v>2242</v>
      </c>
      <c r="D120" s="21" t="s">
        <v>161</v>
      </c>
      <c r="E120" s="25">
        <v>60</v>
      </c>
      <c r="F120" s="25">
        <v>124</v>
      </c>
      <c r="G120" s="25">
        <f t="shared" si="6"/>
        <v>64</v>
      </c>
      <c r="H120" s="25">
        <f t="shared" si="7"/>
        <v>12.8</v>
      </c>
      <c r="I120" s="21" t="s">
        <v>176</v>
      </c>
      <c r="J120" s="21" t="s">
        <v>177</v>
      </c>
      <c r="K120" s="21" t="s">
        <v>163</v>
      </c>
    </row>
    <row r="121" spans="1:11">
      <c r="A121" s="22" t="s">
        <v>170</v>
      </c>
      <c r="B121" s="23">
        <v>1120</v>
      </c>
      <c r="C121" s="21">
        <v>2242</v>
      </c>
      <c r="D121" s="21" t="s">
        <v>161</v>
      </c>
      <c r="E121" s="25">
        <v>60</v>
      </c>
      <c r="F121" s="25">
        <v>124</v>
      </c>
      <c r="G121" s="25">
        <f t="shared" si="6"/>
        <v>64</v>
      </c>
      <c r="H121" s="25">
        <f t="shared" si="7"/>
        <v>12.8</v>
      </c>
      <c r="I121" s="21" t="s">
        <v>180</v>
      </c>
      <c r="J121" s="21" t="s">
        <v>181</v>
      </c>
      <c r="K121" s="21" t="s">
        <v>152</v>
      </c>
    </row>
    <row r="122" spans="1:11">
      <c r="A122" s="22" t="s">
        <v>170</v>
      </c>
      <c r="B122" s="23">
        <v>1121</v>
      </c>
      <c r="C122" s="21">
        <v>4421</v>
      </c>
      <c r="D122" s="21" t="s">
        <v>158</v>
      </c>
      <c r="E122" s="25">
        <v>45</v>
      </c>
      <c r="F122" s="25">
        <v>87</v>
      </c>
      <c r="G122" s="25">
        <f t="shared" si="6"/>
        <v>42</v>
      </c>
      <c r="H122" s="25">
        <f t="shared" si="7"/>
        <v>8.4</v>
      </c>
      <c r="I122" s="21" t="s">
        <v>180</v>
      </c>
      <c r="J122" s="21" t="s">
        <v>181</v>
      </c>
      <c r="K122" s="21" t="s">
        <v>162</v>
      </c>
    </row>
    <row r="123" spans="1:11">
      <c r="A123" s="22" t="s">
        <v>170</v>
      </c>
      <c r="B123" s="23">
        <v>1122</v>
      </c>
      <c r="C123" s="21">
        <v>8722</v>
      </c>
      <c r="D123" s="21" t="s">
        <v>155</v>
      </c>
      <c r="E123" s="25">
        <v>344</v>
      </c>
      <c r="F123" s="25">
        <v>502</v>
      </c>
      <c r="G123" s="25">
        <f t="shared" si="6"/>
        <v>158</v>
      </c>
      <c r="H123" s="25">
        <f t="shared" si="7"/>
        <v>31.6</v>
      </c>
      <c r="I123" s="21" t="s">
        <v>180</v>
      </c>
      <c r="J123" s="21" t="s">
        <v>181</v>
      </c>
      <c r="K123" s="21" t="s">
        <v>154</v>
      </c>
    </row>
    <row r="124" spans="1:11">
      <c r="A124" s="22" t="s">
        <v>170</v>
      </c>
      <c r="B124" s="23">
        <v>1123</v>
      </c>
      <c r="C124" s="21">
        <v>9822</v>
      </c>
      <c r="D124" s="21" t="s">
        <v>149</v>
      </c>
      <c r="E124" s="25">
        <v>58.3</v>
      </c>
      <c r="F124" s="25">
        <v>98.4</v>
      </c>
      <c r="G124" s="25">
        <f t="shared" si="6"/>
        <v>40.100000000000009</v>
      </c>
      <c r="H124" s="25">
        <f t="shared" si="7"/>
        <v>8.0200000000000014</v>
      </c>
      <c r="I124" s="21" t="s">
        <v>180</v>
      </c>
      <c r="J124" s="21" t="s">
        <v>181</v>
      </c>
      <c r="K124" s="21" t="s">
        <v>162</v>
      </c>
    </row>
    <row r="125" spans="1:11">
      <c r="A125" s="22" t="s">
        <v>170</v>
      </c>
      <c r="B125" s="23">
        <v>1124</v>
      </c>
      <c r="C125" s="21">
        <v>4421</v>
      </c>
      <c r="D125" s="21" t="s">
        <v>158</v>
      </c>
      <c r="E125" s="25">
        <v>45</v>
      </c>
      <c r="F125" s="25">
        <v>87</v>
      </c>
      <c r="G125" s="25">
        <f t="shared" si="6"/>
        <v>42</v>
      </c>
      <c r="H125" s="25">
        <f t="shared" si="7"/>
        <v>8.4</v>
      </c>
      <c r="I125" s="21" t="s">
        <v>180</v>
      </c>
      <c r="J125" s="21" t="s">
        <v>181</v>
      </c>
      <c r="K125" s="21" t="s">
        <v>154</v>
      </c>
    </row>
    <row r="126" spans="1:11">
      <c r="A126" s="22" t="s">
        <v>171</v>
      </c>
      <c r="B126" s="23">
        <v>1125</v>
      </c>
      <c r="C126" s="21">
        <v>2242</v>
      </c>
      <c r="D126" s="21" t="s">
        <v>161</v>
      </c>
      <c r="E126" s="25">
        <v>60</v>
      </c>
      <c r="F126" s="25">
        <v>124</v>
      </c>
      <c r="G126" s="25">
        <f t="shared" si="6"/>
        <v>64</v>
      </c>
      <c r="H126" s="25">
        <f t="shared" si="7"/>
        <v>12.8</v>
      </c>
      <c r="I126" s="21" t="s">
        <v>180</v>
      </c>
      <c r="J126" s="21" t="s">
        <v>181</v>
      </c>
      <c r="K126" s="21" t="s">
        <v>152</v>
      </c>
    </row>
    <row r="127" spans="1:11">
      <c r="A127" s="22" t="s">
        <v>171</v>
      </c>
      <c r="B127" s="23">
        <v>1126</v>
      </c>
      <c r="C127" s="21">
        <v>9212</v>
      </c>
      <c r="D127" s="21" t="s">
        <v>159</v>
      </c>
      <c r="E127" s="25">
        <v>4</v>
      </c>
      <c r="F127" s="25">
        <v>7</v>
      </c>
      <c r="G127" s="25">
        <f t="shared" si="6"/>
        <v>3</v>
      </c>
      <c r="H127" s="25">
        <f t="shared" si="7"/>
        <v>0.30000000000000004</v>
      </c>
      <c r="I127" s="21" t="s">
        <v>180</v>
      </c>
      <c r="J127" s="21" t="s">
        <v>181</v>
      </c>
      <c r="K127" s="21" t="s">
        <v>150</v>
      </c>
    </row>
    <row r="128" spans="1:11">
      <c r="A128" s="22" t="s">
        <v>171</v>
      </c>
      <c r="B128" s="23">
        <v>1127</v>
      </c>
      <c r="C128" s="21">
        <v>8722</v>
      </c>
      <c r="D128" s="21" t="s">
        <v>155</v>
      </c>
      <c r="E128" s="25">
        <v>344</v>
      </c>
      <c r="F128" s="25">
        <v>502</v>
      </c>
      <c r="G128" s="25">
        <f t="shared" si="6"/>
        <v>158</v>
      </c>
      <c r="H128" s="25">
        <f t="shared" si="7"/>
        <v>31.6</v>
      </c>
      <c r="I128" s="21" t="s">
        <v>176</v>
      </c>
      <c r="J128" s="21" t="s">
        <v>177</v>
      </c>
      <c r="K128" s="21" t="s">
        <v>162</v>
      </c>
    </row>
    <row r="129" spans="1:11">
      <c r="A129" s="22" t="s">
        <v>171</v>
      </c>
      <c r="B129" s="23">
        <v>1128</v>
      </c>
      <c r="C129" s="21">
        <v>6622</v>
      </c>
      <c r="D129" s="21" t="s">
        <v>166</v>
      </c>
      <c r="E129" s="25">
        <v>42</v>
      </c>
      <c r="F129" s="25">
        <v>77</v>
      </c>
      <c r="G129" s="25">
        <f t="shared" si="6"/>
        <v>35</v>
      </c>
      <c r="H129" s="25">
        <f t="shared" si="7"/>
        <v>7</v>
      </c>
      <c r="I129" s="21" t="s">
        <v>178</v>
      </c>
      <c r="J129" s="21" t="s">
        <v>179</v>
      </c>
      <c r="K129" s="21" t="s">
        <v>152</v>
      </c>
    </row>
    <row r="130" spans="1:11">
      <c r="A130" s="22" t="s">
        <v>171</v>
      </c>
      <c r="B130" s="23">
        <v>1129</v>
      </c>
      <c r="C130" s="21">
        <v>9822</v>
      </c>
      <c r="D130" s="21" t="s">
        <v>149</v>
      </c>
      <c r="E130" s="25">
        <v>58.3</v>
      </c>
      <c r="F130" s="25">
        <v>98.4</v>
      </c>
      <c r="G130" s="25">
        <f t="shared" ref="G130:G161" si="8">F130-E130</f>
        <v>40.100000000000009</v>
      </c>
      <c r="H130" s="25">
        <f t="shared" ref="H130:H161" si="9">IF(F130&gt;50,G130*0.2,G130*0.1)</f>
        <v>8.0200000000000014</v>
      </c>
      <c r="I130" s="21" t="s">
        <v>182</v>
      </c>
      <c r="J130" s="21" t="s">
        <v>183</v>
      </c>
      <c r="K130" s="21" t="s">
        <v>162</v>
      </c>
    </row>
    <row r="131" spans="1:11">
      <c r="A131" s="22" t="s">
        <v>171</v>
      </c>
      <c r="B131" s="23">
        <v>1130</v>
      </c>
      <c r="C131" s="21">
        <v>4421</v>
      </c>
      <c r="D131" s="21" t="s">
        <v>158</v>
      </c>
      <c r="E131" s="25">
        <v>45</v>
      </c>
      <c r="F131" s="25">
        <v>87</v>
      </c>
      <c r="G131" s="25">
        <f t="shared" si="8"/>
        <v>42</v>
      </c>
      <c r="H131" s="25">
        <f t="shared" si="9"/>
        <v>8.4</v>
      </c>
      <c r="I131" s="21" t="s">
        <v>182</v>
      </c>
      <c r="J131" s="21" t="s">
        <v>183</v>
      </c>
      <c r="K131" s="21" t="s">
        <v>152</v>
      </c>
    </row>
    <row r="132" spans="1:11">
      <c r="A132" s="22" t="s">
        <v>171</v>
      </c>
      <c r="B132" s="23">
        <v>1131</v>
      </c>
      <c r="C132" s="21">
        <v>9212</v>
      </c>
      <c r="D132" s="21" t="s">
        <v>159</v>
      </c>
      <c r="E132" s="25">
        <v>4</v>
      </c>
      <c r="F132" s="25">
        <v>7</v>
      </c>
      <c r="G132" s="25">
        <f t="shared" si="8"/>
        <v>3</v>
      </c>
      <c r="H132" s="25">
        <f t="shared" si="9"/>
        <v>0.30000000000000004</v>
      </c>
      <c r="I132" s="21" t="s">
        <v>182</v>
      </c>
      <c r="J132" s="21" t="s">
        <v>183</v>
      </c>
      <c r="K132" s="21" t="s">
        <v>154</v>
      </c>
    </row>
    <row r="133" spans="1:11">
      <c r="A133" s="22" t="s">
        <v>171</v>
      </c>
      <c r="B133" s="23">
        <v>1132</v>
      </c>
      <c r="C133" s="21">
        <v>9212</v>
      </c>
      <c r="D133" s="21" t="s">
        <v>159</v>
      </c>
      <c r="E133" s="25">
        <v>4</v>
      </c>
      <c r="F133" s="25">
        <v>7</v>
      </c>
      <c r="G133" s="25">
        <f t="shared" si="8"/>
        <v>3</v>
      </c>
      <c r="H133" s="25">
        <f t="shared" si="9"/>
        <v>0.30000000000000004</v>
      </c>
      <c r="I133" s="21" t="s">
        <v>182</v>
      </c>
      <c r="J133" s="21" t="s">
        <v>183</v>
      </c>
      <c r="K133" s="21" t="s">
        <v>152</v>
      </c>
    </row>
    <row r="134" spans="1:11">
      <c r="A134" s="22" t="s">
        <v>171</v>
      </c>
      <c r="B134" s="23">
        <v>1133</v>
      </c>
      <c r="C134" s="21">
        <v>9822</v>
      </c>
      <c r="D134" s="21" t="s">
        <v>149</v>
      </c>
      <c r="E134" s="25">
        <v>58.3</v>
      </c>
      <c r="F134" s="25">
        <v>98.4</v>
      </c>
      <c r="G134" s="25">
        <f t="shared" si="8"/>
        <v>40.100000000000009</v>
      </c>
      <c r="H134" s="25">
        <f t="shared" si="9"/>
        <v>8.0200000000000014</v>
      </c>
      <c r="I134" s="21" t="s">
        <v>176</v>
      </c>
      <c r="J134" s="21" t="s">
        <v>177</v>
      </c>
      <c r="K134" s="21" t="s">
        <v>154</v>
      </c>
    </row>
    <row r="135" spans="1:11">
      <c r="A135" s="22" t="s">
        <v>171</v>
      </c>
      <c r="B135" s="23">
        <v>1134</v>
      </c>
      <c r="C135" s="21">
        <v>9822</v>
      </c>
      <c r="D135" s="21" t="s">
        <v>149</v>
      </c>
      <c r="E135" s="25">
        <v>58.3</v>
      </c>
      <c r="F135" s="25">
        <v>98.4</v>
      </c>
      <c r="G135" s="25">
        <f t="shared" si="8"/>
        <v>40.100000000000009</v>
      </c>
      <c r="H135" s="25">
        <f t="shared" si="9"/>
        <v>8.0200000000000014</v>
      </c>
      <c r="I135" s="21" t="s">
        <v>180</v>
      </c>
      <c r="J135" s="21" t="s">
        <v>181</v>
      </c>
      <c r="K135" s="21" t="s">
        <v>154</v>
      </c>
    </row>
    <row r="136" spans="1:11">
      <c r="A136" s="22" t="s">
        <v>171</v>
      </c>
      <c r="B136" s="23">
        <v>1135</v>
      </c>
      <c r="C136" s="21">
        <v>8722</v>
      </c>
      <c r="D136" s="21" t="s">
        <v>155</v>
      </c>
      <c r="E136" s="25">
        <v>344</v>
      </c>
      <c r="F136" s="25">
        <v>502</v>
      </c>
      <c r="G136" s="25">
        <f t="shared" si="8"/>
        <v>158</v>
      </c>
      <c r="H136" s="25">
        <f t="shared" si="9"/>
        <v>31.6</v>
      </c>
      <c r="I136" s="21" t="s">
        <v>176</v>
      </c>
      <c r="J136" s="21" t="s">
        <v>177</v>
      </c>
      <c r="K136" s="21" t="s">
        <v>162</v>
      </c>
    </row>
    <row r="137" spans="1:11">
      <c r="A137" s="22" t="s">
        <v>171</v>
      </c>
      <c r="B137" s="23">
        <v>1136</v>
      </c>
      <c r="C137" s="21">
        <v>2242</v>
      </c>
      <c r="D137" s="21" t="s">
        <v>161</v>
      </c>
      <c r="E137" s="25">
        <v>60</v>
      </c>
      <c r="F137" s="25">
        <v>124</v>
      </c>
      <c r="G137" s="25">
        <f t="shared" si="8"/>
        <v>64</v>
      </c>
      <c r="H137" s="25">
        <f t="shared" si="9"/>
        <v>12.8</v>
      </c>
      <c r="I137" s="21" t="s">
        <v>180</v>
      </c>
      <c r="J137" s="21" t="s">
        <v>181</v>
      </c>
      <c r="K137" s="21" t="s">
        <v>150</v>
      </c>
    </row>
    <row r="138" spans="1:11">
      <c r="A138" s="22" t="s">
        <v>171</v>
      </c>
      <c r="B138" s="23">
        <v>1137</v>
      </c>
      <c r="C138" s="21">
        <v>9822</v>
      </c>
      <c r="D138" s="21" t="s">
        <v>149</v>
      </c>
      <c r="E138" s="25">
        <v>58.3</v>
      </c>
      <c r="F138" s="25">
        <v>98.4</v>
      </c>
      <c r="G138" s="25">
        <f t="shared" si="8"/>
        <v>40.100000000000009</v>
      </c>
      <c r="H138" s="25">
        <f t="shared" si="9"/>
        <v>8.0200000000000014</v>
      </c>
      <c r="I138" s="21" t="s">
        <v>178</v>
      </c>
      <c r="J138" s="21" t="s">
        <v>179</v>
      </c>
      <c r="K138" s="21" t="s">
        <v>152</v>
      </c>
    </row>
    <row r="139" spans="1:11">
      <c r="A139" s="22" t="s">
        <v>171</v>
      </c>
      <c r="B139" s="23">
        <v>1138</v>
      </c>
      <c r="C139" s="21">
        <v>8722</v>
      </c>
      <c r="D139" s="21" t="s">
        <v>155</v>
      </c>
      <c r="E139" s="25">
        <v>344</v>
      </c>
      <c r="F139" s="25">
        <v>502</v>
      </c>
      <c r="G139" s="25">
        <f t="shared" si="8"/>
        <v>158</v>
      </c>
      <c r="H139" s="25">
        <f t="shared" si="9"/>
        <v>31.6</v>
      </c>
      <c r="I139" s="21" t="s">
        <v>176</v>
      </c>
      <c r="J139" s="21" t="s">
        <v>177</v>
      </c>
      <c r="K139" s="21" t="s">
        <v>163</v>
      </c>
    </row>
    <row r="140" spans="1:11">
      <c r="A140" s="22" t="s">
        <v>171</v>
      </c>
      <c r="B140" s="23">
        <v>1139</v>
      </c>
      <c r="C140" s="21">
        <v>4421</v>
      </c>
      <c r="D140" s="21" t="s">
        <v>158</v>
      </c>
      <c r="E140" s="25">
        <v>45</v>
      </c>
      <c r="F140" s="25">
        <v>87</v>
      </c>
      <c r="G140" s="25">
        <f t="shared" si="8"/>
        <v>42</v>
      </c>
      <c r="H140" s="25">
        <f t="shared" si="9"/>
        <v>8.4</v>
      </c>
      <c r="I140" s="21" t="s">
        <v>180</v>
      </c>
      <c r="J140" s="21" t="s">
        <v>181</v>
      </c>
      <c r="K140" s="21" t="s">
        <v>152</v>
      </c>
    </row>
    <row r="141" spans="1:11">
      <c r="A141" s="22" t="s">
        <v>171</v>
      </c>
      <c r="B141" s="23">
        <v>1140</v>
      </c>
      <c r="C141" s="21">
        <v>4421</v>
      </c>
      <c r="D141" s="21" t="s">
        <v>158</v>
      </c>
      <c r="E141" s="25">
        <v>45</v>
      </c>
      <c r="F141" s="25">
        <v>87</v>
      </c>
      <c r="G141" s="25">
        <f t="shared" si="8"/>
        <v>42</v>
      </c>
      <c r="H141" s="25">
        <f t="shared" si="9"/>
        <v>8.4</v>
      </c>
      <c r="I141" s="21" t="s">
        <v>178</v>
      </c>
      <c r="J141" s="21" t="s">
        <v>179</v>
      </c>
      <c r="K141" s="21" t="s">
        <v>162</v>
      </c>
    </row>
    <row r="142" spans="1:11">
      <c r="A142" s="22" t="s">
        <v>171</v>
      </c>
      <c r="B142" s="23">
        <v>1141</v>
      </c>
      <c r="C142" s="21">
        <v>9212</v>
      </c>
      <c r="D142" s="21" t="s">
        <v>159</v>
      </c>
      <c r="E142" s="25">
        <v>4</v>
      </c>
      <c r="F142" s="25">
        <v>7</v>
      </c>
      <c r="G142" s="25">
        <f t="shared" si="8"/>
        <v>3</v>
      </c>
      <c r="H142" s="25">
        <f t="shared" si="9"/>
        <v>0.30000000000000004</v>
      </c>
      <c r="I142" s="21" t="s">
        <v>178</v>
      </c>
      <c r="J142" s="21" t="s">
        <v>179</v>
      </c>
      <c r="K142" s="21" t="s">
        <v>154</v>
      </c>
    </row>
    <row r="143" spans="1:11">
      <c r="A143" s="22" t="s">
        <v>172</v>
      </c>
      <c r="B143" s="23">
        <v>1142</v>
      </c>
      <c r="C143" s="21">
        <v>2242</v>
      </c>
      <c r="D143" s="21" t="s">
        <v>161</v>
      </c>
      <c r="E143" s="25">
        <v>60</v>
      </c>
      <c r="F143" s="25">
        <v>124</v>
      </c>
      <c r="G143" s="25">
        <f t="shared" si="8"/>
        <v>64</v>
      </c>
      <c r="H143" s="25">
        <f t="shared" si="9"/>
        <v>12.8</v>
      </c>
      <c r="I143" s="21" t="s">
        <v>178</v>
      </c>
      <c r="J143" s="21" t="s">
        <v>179</v>
      </c>
      <c r="K143" s="21" t="s">
        <v>162</v>
      </c>
    </row>
    <row r="144" spans="1:11">
      <c r="A144" s="22" t="s">
        <v>172</v>
      </c>
      <c r="B144" s="23">
        <v>1143</v>
      </c>
      <c r="C144" s="21">
        <v>9822</v>
      </c>
      <c r="D144" s="21" t="s">
        <v>149</v>
      </c>
      <c r="E144" s="25">
        <v>58.3</v>
      </c>
      <c r="F144" s="25">
        <v>98.4</v>
      </c>
      <c r="G144" s="25">
        <f t="shared" si="8"/>
        <v>40.100000000000009</v>
      </c>
      <c r="H144" s="25">
        <f t="shared" si="9"/>
        <v>8.0200000000000014</v>
      </c>
      <c r="I144" s="21" t="s">
        <v>182</v>
      </c>
      <c r="J144" s="21" t="s">
        <v>183</v>
      </c>
      <c r="K144" s="21" t="s">
        <v>154</v>
      </c>
    </row>
    <row r="145" spans="1:11">
      <c r="A145" s="22" t="s">
        <v>172</v>
      </c>
      <c r="B145" s="23">
        <v>1144</v>
      </c>
      <c r="C145" s="21">
        <v>2242</v>
      </c>
      <c r="D145" s="21" t="s">
        <v>161</v>
      </c>
      <c r="E145" s="25">
        <v>60</v>
      </c>
      <c r="F145" s="25">
        <v>124</v>
      </c>
      <c r="G145" s="25">
        <f t="shared" si="8"/>
        <v>64</v>
      </c>
      <c r="H145" s="25">
        <f t="shared" si="9"/>
        <v>12.8</v>
      </c>
      <c r="I145" s="21" t="s">
        <v>182</v>
      </c>
      <c r="J145" s="21" t="s">
        <v>183</v>
      </c>
      <c r="K145" s="21" t="s">
        <v>152</v>
      </c>
    </row>
    <row r="146" spans="1:11">
      <c r="A146" s="22" t="s">
        <v>172</v>
      </c>
      <c r="B146" s="23">
        <v>1145</v>
      </c>
      <c r="C146" s="21">
        <v>4421</v>
      </c>
      <c r="D146" s="21" t="s">
        <v>158</v>
      </c>
      <c r="E146" s="25">
        <v>45</v>
      </c>
      <c r="F146" s="25">
        <v>87</v>
      </c>
      <c r="G146" s="25">
        <f t="shared" si="8"/>
        <v>42</v>
      </c>
      <c r="H146" s="25">
        <f t="shared" si="9"/>
        <v>8.4</v>
      </c>
      <c r="I146" s="21" t="s">
        <v>182</v>
      </c>
      <c r="J146" s="21" t="s">
        <v>183</v>
      </c>
      <c r="K146" s="21" t="s">
        <v>150</v>
      </c>
    </row>
    <row r="147" spans="1:11">
      <c r="A147" s="22" t="s">
        <v>172</v>
      </c>
      <c r="B147" s="23">
        <v>1146</v>
      </c>
      <c r="C147" s="21">
        <v>8722</v>
      </c>
      <c r="D147" s="21" t="s">
        <v>155</v>
      </c>
      <c r="E147" s="25">
        <v>344</v>
      </c>
      <c r="F147" s="25">
        <v>502</v>
      </c>
      <c r="G147" s="25">
        <f t="shared" si="8"/>
        <v>158</v>
      </c>
      <c r="H147" s="25">
        <f t="shared" si="9"/>
        <v>31.6</v>
      </c>
      <c r="I147" s="21" t="s">
        <v>182</v>
      </c>
      <c r="J147" s="21" t="s">
        <v>183</v>
      </c>
      <c r="K147" s="21" t="s">
        <v>162</v>
      </c>
    </row>
    <row r="148" spans="1:11">
      <c r="A148" s="22" t="s">
        <v>172</v>
      </c>
      <c r="B148" s="23">
        <v>1147</v>
      </c>
      <c r="C148" s="21">
        <v>9822</v>
      </c>
      <c r="D148" s="21" t="s">
        <v>149</v>
      </c>
      <c r="E148" s="25">
        <v>58.3</v>
      </c>
      <c r="F148" s="25">
        <v>98.4</v>
      </c>
      <c r="G148" s="25">
        <f t="shared" si="8"/>
        <v>40.100000000000009</v>
      </c>
      <c r="H148" s="25">
        <f t="shared" si="9"/>
        <v>8.0200000000000014</v>
      </c>
      <c r="I148" s="21" t="s">
        <v>176</v>
      </c>
      <c r="J148" s="21" t="s">
        <v>177</v>
      </c>
      <c r="K148" s="21" t="s">
        <v>152</v>
      </c>
    </row>
    <row r="149" spans="1:11">
      <c r="A149" s="22" t="s">
        <v>172</v>
      </c>
      <c r="B149" s="23">
        <v>1148</v>
      </c>
      <c r="C149" s="21">
        <v>9212</v>
      </c>
      <c r="D149" s="21" t="s">
        <v>159</v>
      </c>
      <c r="E149" s="25">
        <v>4</v>
      </c>
      <c r="F149" s="25">
        <v>7</v>
      </c>
      <c r="G149" s="25">
        <f t="shared" si="8"/>
        <v>3</v>
      </c>
      <c r="H149" s="25">
        <f t="shared" si="9"/>
        <v>0.30000000000000004</v>
      </c>
      <c r="I149" s="21" t="s">
        <v>180</v>
      </c>
      <c r="J149" s="21" t="s">
        <v>181</v>
      </c>
      <c r="K149" s="21" t="s">
        <v>154</v>
      </c>
    </row>
    <row r="150" spans="1:11">
      <c r="A150" s="22" t="s">
        <v>172</v>
      </c>
      <c r="B150" s="23">
        <v>1149</v>
      </c>
      <c r="C150" s="21">
        <v>8722</v>
      </c>
      <c r="D150" s="21" t="s">
        <v>155</v>
      </c>
      <c r="E150" s="25">
        <v>344</v>
      </c>
      <c r="F150" s="25">
        <v>502</v>
      </c>
      <c r="G150" s="25">
        <f t="shared" si="8"/>
        <v>158</v>
      </c>
      <c r="H150" s="25">
        <f t="shared" si="9"/>
        <v>31.6</v>
      </c>
      <c r="I150" s="21" t="s">
        <v>176</v>
      </c>
      <c r="J150" s="21" t="s">
        <v>177</v>
      </c>
      <c r="K150" s="21" t="s">
        <v>154</v>
      </c>
    </row>
    <row r="151" spans="1:11">
      <c r="A151" s="22" t="s">
        <v>173</v>
      </c>
      <c r="B151" s="23">
        <v>1150</v>
      </c>
      <c r="C151" s="21">
        <v>2242</v>
      </c>
      <c r="D151" s="21" t="s">
        <v>161</v>
      </c>
      <c r="E151" s="25">
        <v>60</v>
      </c>
      <c r="F151" s="25">
        <v>124</v>
      </c>
      <c r="G151" s="25">
        <f t="shared" si="8"/>
        <v>64</v>
      </c>
      <c r="H151" s="25">
        <f t="shared" si="9"/>
        <v>12.8</v>
      </c>
      <c r="I151" s="21" t="s">
        <v>180</v>
      </c>
      <c r="J151" s="21" t="s">
        <v>181</v>
      </c>
      <c r="K151" s="21" t="s">
        <v>163</v>
      </c>
    </row>
    <row r="152" spans="1:11">
      <c r="A152" s="22" t="s">
        <v>173</v>
      </c>
      <c r="B152" s="23">
        <v>1151</v>
      </c>
      <c r="C152" s="21">
        <v>2242</v>
      </c>
      <c r="D152" s="21" t="s">
        <v>161</v>
      </c>
      <c r="E152" s="25">
        <v>60</v>
      </c>
      <c r="F152" s="25">
        <v>124</v>
      </c>
      <c r="G152" s="25">
        <f t="shared" si="8"/>
        <v>64</v>
      </c>
      <c r="H152" s="25">
        <f t="shared" si="9"/>
        <v>12.8</v>
      </c>
      <c r="I152" s="21" t="s">
        <v>178</v>
      </c>
      <c r="J152" s="21" t="s">
        <v>179</v>
      </c>
      <c r="K152" s="21" t="s">
        <v>152</v>
      </c>
    </row>
    <row r="153" spans="1:11">
      <c r="A153" s="22" t="s">
        <v>173</v>
      </c>
      <c r="B153" s="23">
        <v>1152</v>
      </c>
      <c r="C153" s="21">
        <v>4421</v>
      </c>
      <c r="D153" s="21" t="s">
        <v>158</v>
      </c>
      <c r="E153" s="25">
        <v>45</v>
      </c>
      <c r="F153" s="25">
        <v>87</v>
      </c>
      <c r="G153" s="25">
        <f t="shared" si="8"/>
        <v>42</v>
      </c>
      <c r="H153" s="25">
        <f t="shared" si="9"/>
        <v>8.4</v>
      </c>
      <c r="I153" s="21" t="s">
        <v>176</v>
      </c>
      <c r="J153" s="21" t="s">
        <v>177</v>
      </c>
      <c r="K153" s="21" t="s">
        <v>162</v>
      </c>
    </row>
    <row r="154" spans="1:11">
      <c r="A154" s="22" t="s">
        <v>173</v>
      </c>
      <c r="B154" s="23">
        <v>1153</v>
      </c>
      <c r="C154" s="21">
        <v>8722</v>
      </c>
      <c r="D154" s="21" t="s">
        <v>155</v>
      </c>
      <c r="E154" s="25">
        <v>344</v>
      </c>
      <c r="F154" s="25">
        <v>502</v>
      </c>
      <c r="G154" s="25">
        <f t="shared" si="8"/>
        <v>158</v>
      </c>
      <c r="H154" s="25">
        <f t="shared" si="9"/>
        <v>31.6</v>
      </c>
      <c r="I154" s="21" t="s">
        <v>180</v>
      </c>
      <c r="J154" s="21" t="s">
        <v>181</v>
      </c>
      <c r="K154" s="21" t="s">
        <v>154</v>
      </c>
    </row>
    <row r="155" spans="1:11">
      <c r="A155" s="22" t="s">
        <v>173</v>
      </c>
      <c r="B155" s="23">
        <v>1154</v>
      </c>
      <c r="C155" s="21">
        <v>9822</v>
      </c>
      <c r="D155" s="21" t="s">
        <v>149</v>
      </c>
      <c r="E155" s="25">
        <v>58.3</v>
      </c>
      <c r="F155" s="25">
        <v>98.4</v>
      </c>
      <c r="G155" s="25">
        <f t="shared" si="8"/>
        <v>40.100000000000009</v>
      </c>
      <c r="H155" s="25">
        <f t="shared" si="9"/>
        <v>8.0200000000000014</v>
      </c>
      <c r="I155" s="21" t="s">
        <v>178</v>
      </c>
      <c r="J155" s="21" t="s">
        <v>179</v>
      </c>
      <c r="K155" s="21" t="s">
        <v>162</v>
      </c>
    </row>
    <row r="156" spans="1:11">
      <c r="A156" s="22" t="s">
        <v>173</v>
      </c>
      <c r="B156" s="23">
        <v>1155</v>
      </c>
      <c r="C156" s="21">
        <v>4421</v>
      </c>
      <c r="D156" s="21" t="s">
        <v>158</v>
      </c>
      <c r="E156" s="25">
        <v>45</v>
      </c>
      <c r="F156" s="25">
        <v>87</v>
      </c>
      <c r="G156" s="25">
        <f t="shared" si="8"/>
        <v>42</v>
      </c>
      <c r="H156" s="25">
        <f t="shared" si="9"/>
        <v>8.4</v>
      </c>
      <c r="I156" s="21" t="s">
        <v>180</v>
      </c>
      <c r="J156" s="21" t="s">
        <v>181</v>
      </c>
      <c r="K156" s="21" t="s">
        <v>154</v>
      </c>
    </row>
    <row r="157" spans="1:11">
      <c r="A157" s="22" t="s">
        <v>173</v>
      </c>
      <c r="B157" s="23">
        <v>1156</v>
      </c>
      <c r="C157" s="21">
        <v>2242</v>
      </c>
      <c r="D157" s="21" t="s">
        <v>161</v>
      </c>
      <c r="E157" s="25">
        <v>60</v>
      </c>
      <c r="F157" s="25">
        <v>124</v>
      </c>
      <c r="G157" s="25">
        <f t="shared" si="8"/>
        <v>64</v>
      </c>
      <c r="H157" s="25">
        <f t="shared" si="9"/>
        <v>12.8</v>
      </c>
      <c r="I157" s="21" t="s">
        <v>180</v>
      </c>
      <c r="J157" s="21" t="s">
        <v>181</v>
      </c>
      <c r="K157" s="21" t="s">
        <v>152</v>
      </c>
    </row>
    <row r="158" spans="1:11">
      <c r="A158" s="22" t="s">
        <v>173</v>
      </c>
      <c r="B158" s="23">
        <v>1157</v>
      </c>
      <c r="C158" s="21">
        <v>9212</v>
      </c>
      <c r="D158" s="21" t="s">
        <v>159</v>
      </c>
      <c r="E158" s="25">
        <v>4</v>
      </c>
      <c r="F158" s="25">
        <v>7</v>
      </c>
      <c r="G158" s="25">
        <f t="shared" si="8"/>
        <v>3</v>
      </c>
      <c r="H158" s="25">
        <f t="shared" si="9"/>
        <v>0.30000000000000004</v>
      </c>
      <c r="I158" s="21" t="s">
        <v>180</v>
      </c>
      <c r="J158" s="21" t="s">
        <v>181</v>
      </c>
      <c r="K158" s="21" t="s">
        <v>150</v>
      </c>
    </row>
    <row r="159" spans="1:11">
      <c r="A159" s="22" t="s">
        <v>174</v>
      </c>
      <c r="B159" s="23">
        <v>1158</v>
      </c>
      <c r="C159" s="21">
        <v>8722</v>
      </c>
      <c r="D159" s="21" t="s">
        <v>155</v>
      </c>
      <c r="E159" s="25">
        <v>344</v>
      </c>
      <c r="F159" s="25">
        <v>502</v>
      </c>
      <c r="G159" s="25">
        <f t="shared" si="8"/>
        <v>158</v>
      </c>
      <c r="H159" s="25">
        <f t="shared" si="9"/>
        <v>31.6</v>
      </c>
      <c r="I159" s="21" t="s">
        <v>176</v>
      </c>
      <c r="J159" s="21" t="s">
        <v>177</v>
      </c>
      <c r="K159" s="21" t="s">
        <v>162</v>
      </c>
    </row>
    <row r="160" spans="1:11">
      <c r="A160" s="22" t="s">
        <v>174</v>
      </c>
      <c r="B160" s="23">
        <v>1159</v>
      </c>
      <c r="C160" s="21">
        <v>6622</v>
      </c>
      <c r="D160" s="21" t="s">
        <v>166</v>
      </c>
      <c r="E160" s="25">
        <v>42</v>
      </c>
      <c r="F160" s="25">
        <v>77</v>
      </c>
      <c r="G160" s="25">
        <f t="shared" si="8"/>
        <v>35</v>
      </c>
      <c r="H160" s="25">
        <f t="shared" si="9"/>
        <v>7</v>
      </c>
      <c r="I160" s="21" t="s">
        <v>180</v>
      </c>
      <c r="J160" s="21" t="s">
        <v>181</v>
      </c>
      <c r="K160" s="21" t="s">
        <v>152</v>
      </c>
    </row>
    <row r="161" spans="1:11">
      <c r="A161" s="22" t="s">
        <v>174</v>
      </c>
      <c r="B161" s="23">
        <v>1160</v>
      </c>
      <c r="C161" s="21">
        <v>9822</v>
      </c>
      <c r="D161" s="21" t="s">
        <v>149</v>
      </c>
      <c r="E161" s="25">
        <v>58.3</v>
      </c>
      <c r="F161" s="25">
        <v>98.4</v>
      </c>
      <c r="G161" s="25">
        <f t="shared" si="8"/>
        <v>40.100000000000009</v>
      </c>
      <c r="H161" s="25">
        <f t="shared" si="9"/>
        <v>8.0200000000000014</v>
      </c>
      <c r="I161" s="21" t="s">
        <v>182</v>
      </c>
      <c r="J161" s="21" t="s">
        <v>183</v>
      </c>
      <c r="K161" s="21" t="s">
        <v>162</v>
      </c>
    </row>
    <row r="162" spans="1:11">
      <c r="A162" s="22" t="s">
        <v>174</v>
      </c>
      <c r="B162" s="23">
        <v>1161</v>
      </c>
      <c r="C162" s="21">
        <v>4421</v>
      </c>
      <c r="D162" s="21" t="s">
        <v>158</v>
      </c>
      <c r="E162" s="25">
        <v>45</v>
      </c>
      <c r="F162" s="25">
        <v>87</v>
      </c>
      <c r="G162" s="25">
        <f t="shared" ref="G162:G172" si="10">F162-E162</f>
        <v>42</v>
      </c>
      <c r="H162" s="25">
        <f t="shared" ref="H162:H172" si="11">IF(F162&gt;50,G162*0.2,G162*0.1)</f>
        <v>8.4</v>
      </c>
      <c r="I162" s="21" t="s">
        <v>178</v>
      </c>
      <c r="J162" s="21" t="s">
        <v>179</v>
      </c>
      <c r="K162" s="21" t="s">
        <v>152</v>
      </c>
    </row>
    <row r="163" spans="1:11">
      <c r="A163" s="22" t="s">
        <v>174</v>
      </c>
      <c r="B163" s="23">
        <v>1162</v>
      </c>
      <c r="C163" s="21">
        <v>9212</v>
      </c>
      <c r="D163" s="21" t="s">
        <v>159</v>
      </c>
      <c r="E163" s="25">
        <v>4</v>
      </c>
      <c r="F163" s="25">
        <v>7</v>
      </c>
      <c r="G163" s="25">
        <f t="shared" si="10"/>
        <v>3</v>
      </c>
      <c r="H163" s="25">
        <f t="shared" si="11"/>
        <v>0.30000000000000004</v>
      </c>
      <c r="I163" s="21" t="s">
        <v>176</v>
      </c>
      <c r="J163" s="21" t="s">
        <v>177</v>
      </c>
      <c r="K163" s="21" t="s">
        <v>154</v>
      </c>
    </row>
    <row r="164" spans="1:11">
      <c r="A164" s="22" t="s">
        <v>174</v>
      </c>
      <c r="B164" s="23">
        <v>1163</v>
      </c>
      <c r="C164" s="21">
        <v>9212</v>
      </c>
      <c r="D164" s="21" t="s">
        <v>159</v>
      </c>
      <c r="E164" s="25">
        <v>4</v>
      </c>
      <c r="F164" s="25">
        <v>7</v>
      </c>
      <c r="G164" s="25">
        <f t="shared" si="10"/>
        <v>3</v>
      </c>
      <c r="H164" s="25">
        <f t="shared" si="11"/>
        <v>0.30000000000000004</v>
      </c>
      <c r="I164" s="21" t="s">
        <v>180</v>
      </c>
      <c r="J164" s="21" t="s">
        <v>181</v>
      </c>
      <c r="K164" s="21" t="s">
        <v>152</v>
      </c>
    </row>
    <row r="165" spans="1:11">
      <c r="A165" s="22" t="s">
        <v>174</v>
      </c>
      <c r="B165" s="23">
        <v>1164</v>
      </c>
      <c r="C165" s="21">
        <v>9822</v>
      </c>
      <c r="D165" s="21" t="s">
        <v>149</v>
      </c>
      <c r="E165" s="25">
        <v>58.3</v>
      </c>
      <c r="F165" s="25">
        <v>98.4</v>
      </c>
      <c r="G165" s="25">
        <f t="shared" si="10"/>
        <v>40.100000000000009</v>
      </c>
      <c r="H165" s="25">
        <f t="shared" si="11"/>
        <v>8.0200000000000014</v>
      </c>
      <c r="I165" s="21" t="s">
        <v>180</v>
      </c>
      <c r="J165" s="21" t="s">
        <v>181</v>
      </c>
      <c r="K165" s="21" t="s">
        <v>154</v>
      </c>
    </row>
    <row r="166" spans="1:11">
      <c r="A166" s="22" t="s">
        <v>174</v>
      </c>
      <c r="B166" s="23">
        <v>1165</v>
      </c>
      <c r="C166" s="21">
        <v>9822</v>
      </c>
      <c r="D166" s="21" t="s">
        <v>149</v>
      </c>
      <c r="E166" s="25">
        <v>58.3</v>
      </c>
      <c r="F166" s="25">
        <v>98.4</v>
      </c>
      <c r="G166" s="25">
        <f t="shared" si="10"/>
        <v>40.100000000000009</v>
      </c>
      <c r="H166" s="25">
        <f t="shared" si="11"/>
        <v>8.0200000000000014</v>
      </c>
      <c r="I166" s="21" t="s">
        <v>180</v>
      </c>
      <c r="J166" s="21" t="s">
        <v>181</v>
      </c>
      <c r="K166" s="21" t="s">
        <v>154</v>
      </c>
    </row>
    <row r="167" spans="1:11">
      <c r="A167" s="22" t="s">
        <v>174</v>
      </c>
      <c r="B167" s="23">
        <v>1166</v>
      </c>
      <c r="C167" s="21">
        <v>8722</v>
      </c>
      <c r="D167" s="21" t="s">
        <v>155</v>
      </c>
      <c r="E167" s="25">
        <v>344</v>
      </c>
      <c r="F167" s="25">
        <v>502</v>
      </c>
      <c r="G167" s="25">
        <f t="shared" si="10"/>
        <v>158</v>
      </c>
      <c r="H167" s="25">
        <f t="shared" si="11"/>
        <v>31.6</v>
      </c>
      <c r="I167" s="21" t="s">
        <v>180</v>
      </c>
      <c r="J167" s="21" t="s">
        <v>181</v>
      </c>
      <c r="K167" s="21" t="s">
        <v>162</v>
      </c>
    </row>
    <row r="168" spans="1:11">
      <c r="A168" s="22" t="s">
        <v>175</v>
      </c>
      <c r="B168" s="23">
        <v>1167</v>
      </c>
      <c r="C168" s="21">
        <v>2242</v>
      </c>
      <c r="D168" s="21" t="s">
        <v>161</v>
      </c>
      <c r="E168" s="25">
        <v>60</v>
      </c>
      <c r="F168" s="25">
        <v>124</v>
      </c>
      <c r="G168" s="25">
        <f t="shared" si="10"/>
        <v>64</v>
      </c>
      <c r="H168" s="25">
        <f t="shared" si="11"/>
        <v>12.8</v>
      </c>
      <c r="I168" s="21" t="s">
        <v>180</v>
      </c>
      <c r="J168" s="21" t="s">
        <v>181</v>
      </c>
      <c r="K168" s="21" t="s">
        <v>150</v>
      </c>
    </row>
    <row r="169" spans="1:11">
      <c r="A169" s="22" t="s">
        <v>175</v>
      </c>
      <c r="B169" s="23">
        <v>1168</v>
      </c>
      <c r="C169" s="21">
        <v>9822</v>
      </c>
      <c r="D169" s="21" t="s">
        <v>149</v>
      </c>
      <c r="E169" s="25">
        <v>58.3</v>
      </c>
      <c r="F169" s="25">
        <v>98.4</v>
      </c>
      <c r="G169" s="25">
        <f t="shared" si="10"/>
        <v>40.100000000000009</v>
      </c>
      <c r="H169" s="25">
        <f t="shared" si="11"/>
        <v>8.0200000000000014</v>
      </c>
      <c r="I169" s="21" t="s">
        <v>180</v>
      </c>
      <c r="J169" s="21" t="s">
        <v>181</v>
      </c>
      <c r="K169" s="21" t="s">
        <v>152</v>
      </c>
    </row>
    <row r="170" spans="1:11">
      <c r="A170" s="22" t="s">
        <v>175</v>
      </c>
      <c r="B170" s="23">
        <v>1169</v>
      </c>
      <c r="C170" s="21">
        <v>8722</v>
      </c>
      <c r="D170" s="21" t="s">
        <v>155</v>
      </c>
      <c r="E170" s="25">
        <v>344</v>
      </c>
      <c r="F170" s="25">
        <v>502</v>
      </c>
      <c r="G170" s="25">
        <f t="shared" si="10"/>
        <v>158</v>
      </c>
      <c r="H170" s="25">
        <f t="shared" si="11"/>
        <v>31.6</v>
      </c>
      <c r="I170" s="21" t="s">
        <v>180</v>
      </c>
      <c r="J170" s="21" t="s">
        <v>181</v>
      </c>
      <c r="K170" s="21" t="s">
        <v>163</v>
      </c>
    </row>
    <row r="171" spans="1:11">
      <c r="A171" s="22" t="s">
        <v>175</v>
      </c>
      <c r="B171" s="23">
        <v>1170</v>
      </c>
      <c r="C171" s="21">
        <v>4421</v>
      </c>
      <c r="D171" s="21" t="s">
        <v>158</v>
      </c>
      <c r="E171" s="25">
        <v>45</v>
      </c>
      <c r="F171" s="25">
        <v>87</v>
      </c>
      <c r="G171" s="25">
        <f t="shared" si="10"/>
        <v>42</v>
      </c>
      <c r="H171" s="25">
        <f t="shared" si="11"/>
        <v>8.4</v>
      </c>
      <c r="I171" s="21" t="s">
        <v>176</v>
      </c>
      <c r="J171" s="21" t="s">
        <v>177</v>
      </c>
      <c r="K171" s="21" t="s">
        <v>152</v>
      </c>
    </row>
    <row r="172" spans="1:11">
      <c r="A172" s="22" t="s">
        <v>175</v>
      </c>
      <c r="B172" s="23">
        <v>1171</v>
      </c>
      <c r="C172" s="21">
        <v>4421</v>
      </c>
      <c r="D172" s="21" t="s">
        <v>158</v>
      </c>
      <c r="E172" s="25">
        <v>45</v>
      </c>
      <c r="F172" s="25">
        <v>87</v>
      </c>
      <c r="G172" s="25">
        <f t="shared" si="10"/>
        <v>42</v>
      </c>
      <c r="H172" s="25">
        <f t="shared" si="11"/>
        <v>8.4</v>
      </c>
      <c r="I172" s="21" t="s">
        <v>178</v>
      </c>
      <c r="J172" s="21" t="s">
        <v>179</v>
      </c>
      <c r="K172" s="21" t="s">
        <v>162</v>
      </c>
    </row>
    <row r="174" spans="1:11">
      <c r="B174" s="21" t="s">
        <v>186</v>
      </c>
      <c r="F174" s="26">
        <f>SUM(F2:F172)</f>
        <v>17110.599999999995</v>
      </c>
      <c r="G174" s="26">
        <f t="shared" ref="G174:H174" si="12">SUM(G2:G172)</f>
        <v>6356.7000000000025</v>
      </c>
      <c r="H174" s="26">
        <f t="shared" si="12"/>
        <v>1232.7799999999993</v>
      </c>
    </row>
    <row r="175" spans="1:11">
      <c r="B175" s="21" t="s">
        <v>187</v>
      </c>
      <c r="F175" s="26">
        <f>SUMIF(F2:F172, "&gt;50")</f>
        <v>16088.399999999994</v>
      </c>
      <c r="G175" s="26"/>
      <c r="H175" s="26"/>
    </row>
    <row r="176" spans="1:11">
      <c r="B176" s="21" t="s">
        <v>188</v>
      </c>
      <c r="F176" s="26">
        <f>SUMIF(F2:F172, "&lt;=50")</f>
        <v>1022.1999999999997</v>
      </c>
      <c r="G176" s="26"/>
      <c r="H176" s="26"/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ales data" r:id="rId1"/>
    </dataRefs>
  </dataConsolidate>
  <pageMargins left="0.75" right="0.75" top="1" bottom="1" header="0.5" footer="0.5"/>
  <pageSetup orientation="portrait" horizontalDpi="4294967292" verticalDpi="4294967292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32"/>
  <sheetViews>
    <sheetView topLeftCell="A18" workbookViewId="0">
      <selection activeCell="H29" sqref="H29"/>
    </sheetView>
  </sheetViews>
  <sheetFormatPr defaultRowHeight="15"/>
  <cols>
    <col min="1" max="2" width="16.28515625" bestFit="1" customWidth="1"/>
    <col min="3" max="3" width="10.5703125" bestFit="1" customWidth="1"/>
    <col min="4" max="4" width="8.28515625" bestFit="1" customWidth="1"/>
    <col min="5" max="5" width="7" bestFit="1" customWidth="1"/>
    <col min="6" max="6" width="11.28515625" bestFit="1" customWidth="1"/>
    <col min="7" max="9" width="7" bestFit="1" customWidth="1"/>
    <col min="10" max="11" width="6" bestFit="1" customWidth="1"/>
    <col min="12" max="13" width="7" bestFit="1" customWidth="1"/>
    <col min="14" max="14" width="11.28515625" bestFit="1" customWidth="1"/>
    <col min="15" max="15" width="12.5703125" bestFit="1" customWidth="1"/>
    <col min="16" max="16" width="16.28515625" bestFit="1" customWidth="1"/>
    <col min="17" max="17" width="12.5703125" bestFit="1" customWidth="1"/>
    <col min="18" max="18" width="16.28515625" bestFit="1" customWidth="1"/>
    <col min="19" max="19" width="12.5703125" bestFit="1" customWidth="1"/>
    <col min="20" max="20" width="16.28515625" bestFit="1" customWidth="1"/>
    <col min="21" max="21" width="12.5703125" bestFit="1" customWidth="1"/>
    <col min="22" max="22" width="16.28515625" bestFit="1" customWidth="1"/>
    <col min="23" max="23" width="12.5703125" bestFit="1" customWidth="1"/>
    <col min="24" max="24" width="16.28515625" bestFit="1" customWidth="1"/>
    <col min="25" max="25" width="12.5703125" bestFit="1" customWidth="1"/>
    <col min="26" max="26" width="21.42578125" bestFit="1" customWidth="1"/>
    <col min="27" max="27" width="17.7109375" bestFit="1" customWidth="1"/>
  </cols>
  <sheetData>
    <row r="3" spans="1:2">
      <c r="A3" s="27" t="s">
        <v>189</v>
      </c>
      <c r="B3" t="s">
        <v>191</v>
      </c>
    </row>
    <row r="4" spans="1:2">
      <c r="A4" s="28" t="s">
        <v>177</v>
      </c>
      <c r="B4">
        <v>6003.5</v>
      </c>
    </row>
    <row r="5" spans="1:2">
      <c r="A5" s="28" t="s">
        <v>179</v>
      </c>
      <c r="B5">
        <v>2410.7000000000003</v>
      </c>
    </row>
    <row r="6" spans="1:2">
      <c r="A6" s="28" t="s">
        <v>183</v>
      </c>
      <c r="B6">
        <v>3035.3</v>
      </c>
    </row>
    <row r="7" spans="1:2">
      <c r="A7" s="28" t="s">
        <v>181</v>
      </c>
      <c r="B7">
        <v>5661.0999999999985</v>
      </c>
    </row>
    <row r="8" spans="1:2">
      <c r="A8" s="28" t="s">
        <v>190</v>
      </c>
      <c r="B8">
        <v>17110.599999999999</v>
      </c>
    </row>
    <row r="10" spans="1:2">
      <c r="A10" s="27" t="s">
        <v>189</v>
      </c>
      <c r="B10" t="s">
        <v>192</v>
      </c>
    </row>
    <row r="11" spans="1:2">
      <c r="A11" s="28" t="s">
        <v>177</v>
      </c>
      <c r="B11">
        <v>396.75000000000011</v>
      </c>
    </row>
    <row r="12" spans="1:2">
      <c r="A12" s="28" t="s">
        <v>179</v>
      </c>
      <c r="B12">
        <v>193.81000000000009</v>
      </c>
    </row>
    <row r="13" spans="1:2">
      <c r="A13" s="28" t="s">
        <v>183</v>
      </c>
      <c r="B13">
        <v>209.45000000000007</v>
      </c>
    </row>
    <row r="14" spans="1:2">
      <c r="A14" s="28" t="s">
        <v>181</v>
      </c>
      <c r="B14">
        <v>432.7700000000001</v>
      </c>
    </row>
    <row r="15" spans="1:2">
      <c r="A15" s="28" t="s">
        <v>190</v>
      </c>
      <c r="B15">
        <v>1232.7800000000002</v>
      </c>
    </row>
    <row r="18" spans="1:6">
      <c r="A18" s="27" t="s">
        <v>191</v>
      </c>
      <c r="B18" s="27" t="s">
        <v>193</v>
      </c>
    </row>
    <row r="19" spans="1:6">
      <c r="A19" s="27" t="s">
        <v>189</v>
      </c>
      <c r="B19" t="s">
        <v>177</v>
      </c>
      <c r="C19" t="s">
        <v>179</v>
      </c>
      <c r="D19" t="s">
        <v>183</v>
      </c>
      <c r="E19" t="s">
        <v>181</v>
      </c>
      <c r="F19" t="s">
        <v>190</v>
      </c>
    </row>
    <row r="20" spans="1:6">
      <c r="A20" s="28" t="s">
        <v>148</v>
      </c>
      <c r="B20">
        <v>1102.4000000000001</v>
      </c>
      <c r="C20">
        <v>48.900000000000006</v>
      </c>
      <c r="D20">
        <v>31.3</v>
      </c>
      <c r="E20">
        <v>236.1</v>
      </c>
      <c r="F20">
        <v>1418.7</v>
      </c>
    </row>
    <row r="21" spans="1:6">
      <c r="A21" s="28" t="s">
        <v>167</v>
      </c>
      <c r="B21">
        <v>149.5</v>
      </c>
      <c r="C21">
        <v>23.2</v>
      </c>
      <c r="D21">
        <v>14</v>
      </c>
      <c r="E21">
        <v>324</v>
      </c>
      <c r="F21">
        <v>510.7</v>
      </c>
    </row>
    <row r="22" spans="1:6">
      <c r="A22" s="28" t="s">
        <v>160</v>
      </c>
      <c r="B22">
        <v>532.29999999999995</v>
      </c>
      <c r="C22">
        <v>357.90000000000003</v>
      </c>
      <c r="D22">
        <v>38.299999999999997</v>
      </c>
      <c r="E22">
        <v>42.7</v>
      </c>
      <c r="F22">
        <v>971.2</v>
      </c>
    </row>
    <row r="23" spans="1:6">
      <c r="A23" s="28" t="s">
        <v>165</v>
      </c>
      <c r="B23">
        <v>511.2</v>
      </c>
      <c r="C23">
        <v>133.69999999999999</v>
      </c>
      <c r="D23">
        <v>588.20000000000005</v>
      </c>
      <c r="E23">
        <v>642.29999999999995</v>
      </c>
      <c r="F23">
        <v>1875.3999999999999</v>
      </c>
    </row>
    <row r="24" spans="1:6">
      <c r="A24" s="28" t="s">
        <v>168</v>
      </c>
      <c r="B24">
        <v>17.2</v>
      </c>
      <c r="C24">
        <v>38.299999999999997</v>
      </c>
      <c r="D24">
        <v>124.80000000000001</v>
      </c>
      <c r="E24">
        <v>167.10000000000002</v>
      </c>
      <c r="F24">
        <v>347.40000000000003</v>
      </c>
    </row>
    <row r="25" spans="1:6">
      <c r="A25" s="28" t="s">
        <v>171</v>
      </c>
      <c r="B25">
        <v>1604.4</v>
      </c>
      <c r="C25">
        <v>269.39999999999998</v>
      </c>
      <c r="D25">
        <v>199.4</v>
      </c>
      <c r="E25">
        <v>440.4</v>
      </c>
      <c r="F25">
        <v>2513.6000000000004</v>
      </c>
    </row>
    <row r="26" spans="1:6">
      <c r="A26" s="28" t="s">
        <v>173</v>
      </c>
      <c r="B26">
        <v>87</v>
      </c>
      <c r="C26">
        <v>222.4</v>
      </c>
      <c r="E26">
        <v>844</v>
      </c>
      <c r="F26">
        <v>1153.4000000000001</v>
      </c>
    </row>
    <row r="27" spans="1:6">
      <c r="A27" s="28" t="s">
        <v>174</v>
      </c>
      <c r="B27">
        <v>509</v>
      </c>
      <c r="C27">
        <v>87</v>
      </c>
      <c r="D27">
        <v>98.4</v>
      </c>
      <c r="E27">
        <v>782.8</v>
      </c>
      <c r="F27">
        <v>1477.1999999999998</v>
      </c>
    </row>
    <row r="28" spans="1:6">
      <c r="A28" s="28" t="s">
        <v>175</v>
      </c>
      <c r="B28">
        <v>87</v>
      </c>
      <c r="C28">
        <v>87</v>
      </c>
      <c r="E28">
        <v>724.4</v>
      </c>
      <c r="F28">
        <v>898.4</v>
      </c>
    </row>
    <row r="29" spans="1:6">
      <c r="A29" s="28" t="s">
        <v>169</v>
      </c>
      <c r="B29">
        <v>64.7</v>
      </c>
      <c r="C29">
        <v>46.6</v>
      </c>
      <c r="D29">
        <v>40.5</v>
      </c>
      <c r="E29">
        <v>257.70000000000005</v>
      </c>
      <c r="F29">
        <v>409.50000000000006</v>
      </c>
    </row>
    <row r="30" spans="1:6">
      <c r="A30" s="28" t="s">
        <v>170</v>
      </c>
      <c r="B30">
        <v>738.4</v>
      </c>
      <c r="C30">
        <v>972.3</v>
      </c>
      <c r="D30">
        <v>1089</v>
      </c>
      <c r="E30">
        <v>1192.6000000000001</v>
      </c>
      <c r="F30">
        <v>3992.3</v>
      </c>
    </row>
    <row r="31" spans="1:6">
      <c r="A31" s="28" t="s">
        <v>172</v>
      </c>
      <c r="B31">
        <v>600.4</v>
      </c>
      <c r="C31">
        <v>124</v>
      </c>
      <c r="D31">
        <v>811.4</v>
      </c>
      <c r="E31">
        <v>7</v>
      </c>
      <c r="F31">
        <v>1542.8</v>
      </c>
    </row>
    <row r="32" spans="1:6">
      <c r="A32" s="28" t="s">
        <v>190</v>
      </c>
      <c r="B32">
        <v>6003.4999999999991</v>
      </c>
      <c r="C32">
        <v>2410.6999999999998</v>
      </c>
      <c r="D32">
        <v>3035.3</v>
      </c>
      <c r="E32">
        <v>5661.0999999999995</v>
      </c>
      <c r="F32">
        <v>17110.599999999999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ABC8-3CB7-48A5-9589-7A0DF0D6CAEC}">
  <dimension ref="A3:B22"/>
  <sheetViews>
    <sheetView workbookViewId="0">
      <selection activeCell="A3" sqref="A3"/>
    </sheetView>
  </sheetViews>
  <sheetFormatPr defaultRowHeight="15"/>
  <cols>
    <col min="1" max="1" width="13.140625" bestFit="1" customWidth="1"/>
    <col min="2" max="2" width="12.5703125" bestFit="1" customWidth="1"/>
  </cols>
  <sheetData>
    <row r="3" spans="1:2">
      <c r="A3" s="27" t="s">
        <v>189</v>
      </c>
      <c r="B3" t="s">
        <v>316</v>
      </c>
    </row>
    <row r="4" spans="1:2">
      <c r="A4" s="28"/>
    </row>
    <row r="5" spans="1:2">
      <c r="A5" s="28" t="s">
        <v>235</v>
      </c>
      <c r="B5">
        <v>144647.69999999998</v>
      </c>
    </row>
    <row r="6" spans="1:2">
      <c r="A6" s="28" t="s">
        <v>244</v>
      </c>
      <c r="B6">
        <v>150656.40000000002</v>
      </c>
    </row>
    <row r="7" spans="1:2">
      <c r="A7" s="28" t="s">
        <v>220</v>
      </c>
      <c r="B7">
        <v>154427.9</v>
      </c>
    </row>
    <row r="8" spans="1:2">
      <c r="A8" s="28" t="s">
        <v>252</v>
      </c>
      <c r="B8">
        <v>179986</v>
      </c>
    </row>
    <row r="9" spans="1:2">
      <c r="A9" s="28" t="s">
        <v>223</v>
      </c>
      <c r="B9">
        <v>143640.70000000001</v>
      </c>
    </row>
    <row r="10" spans="1:2">
      <c r="A10" s="28" t="s">
        <v>239</v>
      </c>
      <c r="B10">
        <v>135078.20000000001</v>
      </c>
    </row>
    <row r="11" spans="1:2">
      <c r="A11" s="28" t="s">
        <v>218</v>
      </c>
      <c r="B11">
        <v>184693.8</v>
      </c>
    </row>
    <row r="12" spans="1:2">
      <c r="A12" s="28" t="s">
        <v>216</v>
      </c>
      <c r="B12">
        <v>127731.3</v>
      </c>
    </row>
    <row r="13" spans="1:2">
      <c r="A13" s="28" t="s">
        <v>213</v>
      </c>
      <c r="B13">
        <v>70964.899999999994</v>
      </c>
    </row>
    <row r="14" spans="1:2">
      <c r="A14" s="28" t="s">
        <v>226</v>
      </c>
      <c r="B14">
        <v>65315</v>
      </c>
    </row>
    <row r="15" spans="1:2">
      <c r="A15" s="28" t="s">
        <v>232</v>
      </c>
      <c r="B15">
        <v>138561.5</v>
      </c>
    </row>
    <row r="16" spans="1:2">
      <c r="A16" s="28" t="s">
        <v>233</v>
      </c>
      <c r="B16">
        <v>141229.4</v>
      </c>
    </row>
    <row r="17" spans="1:2">
      <c r="A17" s="28" t="s">
        <v>181</v>
      </c>
      <c r="B17">
        <v>305432.40000000002</v>
      </c>
    </row>
    <row r="18" spans="1:2">
      <c r="A18" s="28" t="s">
        <v>246</v>
      </c>
      <c r="B18">
        <v>177713.9</v>
      </c>
    </row>
    <row r="19" spans="1:2">
      <c r="A19" s="28" t="s">
        <v>237</v>
      </c>
      <c r="B19">
        <v>65964.899999999994</v>
      </c>
    </row>
    <row r="20" spans="1:2">
      <c r="A20" s="28" t="s">
        <v>230</v>
      </c>
      <c r="B20">
        <v>130601.59999999999</v>
      </c>
    </row>
    <row r="21" spans="1:2">
      <c r="A21" s="28" t="s">
        <v>228</v>
      </c>
      <c r="B21">
        <v>19341.7</v>
      </c>
    </row>
    <row r="22" spans="1:2">
      <c r="A22" s="28" t="s">
        <v>190</v>
      </c>
      <c r="B22">
        <v>2335987.2999999998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35638-B1B2-4A70-AF65-B741BD586BE2}">
  <dimension ref="A1:N79"/>
  <sheetViews>
    <sheetView workbookViewId="0">
      <selection activeCell="K12" sqref="K12"/>
    </sheetView>
  </sheetViews>
  <sheetFormatPr defaultRowHeight="15"/>
  <cols>
    <col min="1" max="1" width="17" customWidth="1"/>
    <col min="2" max="2" width="8.28515625" bestFit="1" customWidth="1"/>
    <col min="3" max="3" width="19.28515625" bestFit="1" customWidth="1"/>
    <col min="5" max="5" width="20.28515625" bestFit="1" customWidth="1"/>
    <col min="6" max="6" width="12.28515625" customWidth="1"/>
    <col min="7" max="7" width="6.7109375" bestFit="1" customWidth="1"/>
    <col min="8" max="8" width="9" bestFit="1" customWidth="1"/>
    <col min="9" max="9" width="14" bestFit="1" customWidth="1"/>
    <col min="10" max="10" width="8" bestFit="1" customWidth="1"/>
    <col min="11" max="11" width="9.85546875" bestFit="1" customWidth="1"/>
    <col min="12" max="12" width="17.7109375" bestFit="1" customWidth="1"/>
    <col min="13" max="13" width="13.140625" style="39" customWidth="1"/>
    <col min="14" max="14" width="17.42578125" style="41" customWidth="1"/>
  </cols>
  <sheetData>
    <row r="1" spans="1:14" s="1" customFormat="1" ht="33.75" customHeight="1">
      <c r="A1" s="29" t="s">
        <v>194</v>
      </c>
      <c r="B1" s="30" t="s">
        <v>195</v>
      </c>
      <c r="C1" s="30" t="s">
        <v>196</v>
      </c>
      <c r="D1" s="30" t="s">
        <v>197</v>
      </c>
      <c r="E1" s="30" t="s">
        <v>198</v>
      </c>
      <c r="F1" s="30" t="s">
        <v>199</v>
      </c>
      <c r="G1" s="30" t="s">
        <v>200</v>
      </c>
      <c r="H1" s="30" t="s">
        <v>201</v>
      </c>
      <c r="I1" s="30" t="s">
        <v>202</v>
      </c>
      <c r="J1" s="30" t="s">
        <v>203</v>
      </c>
      <c r="K1" s="30" t="s">
        <v>204</v>
      </c>
      <c r="L1" s="30" t="s">
        <v>205</v>
      </c>
      <c r="M1" s="30" t="s">
        <v>206</v>
      </c>
      <c r="N1" s="31" t="s">
        <v>207</v>
      </c>
    </row>
    <row r="2" spans="1:14">
      <c r="A2" s="32" t="s">
        <v>243</v>
      </c>
      <c r="B2" s="33" t="str">
        <f t="shared" ref="B2:B33" si="0">LEFT(A2,2)</f>
        <v>TY</v>
      </c>
      <c r="C2" s="33" t="str">
        <f>VLOOKUP(car_inventory__2[[#This Row],[Make]],B$69:C$74,2)</f>
        <v>Toyota</v>
      </c>
      <c r="D2" s="33" t="str">
        <f>MID(car_inventory__2[[#This Row],[Car ID]],5,3)</f>
        <v>CAM</v>
      </c>
      <c r="E2" s="33" t="str">
        <f>VLOOKUP(car_inventory__2[[#This Row],[Model]],D$69:E$79,2)</f>
        <v>Camry</v>
      </c>
      <c r="F2" s="33" t="str">
        <f>MID(car_inventory__2[[#This Row],[Car ID]],3,2)</f>
        <v>96</v>
      </c>
      <c r="G2" s="33">
        <f>IF(23-car_inventory__2[[#This Row],[Manufacture Year]]&lt;0,100-car_inventory__2[[#This Row],[Manufacture Year]]+23,23-car_inventory__2[[#This Row],[Manufacture Year]])</f>
        <v>27</v>
      </c>
      <c r="H2" s="33">
        <v>114660.6</v>
      </c>
      <c r="I2" s="37">
        <f t="shared" ref="I2:I33" si="1">H2/(G2+0.5)</f>
        <v>4169.4763636363641</v>
      </c>
      <c r="J2" s="33" t="s">
        <v>215</v>
      </c>
      <c r="K2" s="33" t="s">
        <v>244</v>
      </c>
      <c r="L2" s="33">
        <v>100000</v>
      </c>
      <c r="M2" s="38" t="str">
        <f>IF(car_inventory__2[[#This Row],[Miles]]&lt;=car_inventory__2[[#This Row],[Warantee Miles]], "Y","Not Covered")</f>
        <v>Not Covered</v>
      </c>
      <c r="N2" s="40" t="str">
        <f>CONCATENATE(car_inventory__2[[#This Row],[Make]],car_inventory__2[[#This Row],[Manufacture Year]],car_inventory__2[[#This Row],[Model]],UPPER(LEFT(J2,3)),RIGHT(car_inventory__2[[#This Row],[Car ID]],3))</f>
        <v>TY96CAMGRE020</v>
      </c>
    </row>
    <row r="3" spans="1:14">
      <c r="A3" s="32" t="s">
        <v>245</v>
      </c>
      <c r="B3" s="33" t="str">
        <f t="shared" si="0"/>
        <v>TY</v>
      </c>
      <c r="C3" s="33" t="str">
        <f>VLOOKUP(car_inventory__2[[#This Row],[Make]],B$69:C$74,2)</f>
        <v>Toyota</v>
      </c>
      <c r="D3" s="33" t="str">
        <f>MID(car_inventory__2[[#This Row],[Car ID]],5,3)</f>
        <v>CAM</v>
      </c>
      <c r="E3" s="33" t="str">
        <f>VLOOKUP(car_inventory__2[[#This Row],[Model]],D$69:E$79,2)</f>
        <v>Camry</v>
      </c>
      <c r="F3" s="33" t="str">
        <f>MID(car_inventory__2[[#This Row],[Car ID]],3,2)</f>
        <v>98</v>
      </c>
      <c r="G3" s="33">
        <f>IF(23-car_inventory__2[[#This Row],[Manufacture Year]]&lt;0,100-car_inventory__2[[#This Row],[Manufacture Year]]+23,23-car_inventory__2[[#This Row],[Manufacture Year]])</f>
        <v>25</v>
      </c>
      <c r="H3" s="33">
        <v>93382.6</v>
      </c>
      <c r="I3" s="37">
        <f t="shared" si="1"/>
        <v>3662.0627450980396</v>
      </c>
      <c r="J3" s="33" t="s">
        <v>210</v>
      </c>
      <c r="K3" s="33" t="s">
        <v>246</v>
      </c>
      <c r="L3" s="33">
        <v>100000</v>
      </c>
      <c r="M3" s="38" t="str">
        <f>IF(car_inventory__2[[#This Row],[Miles]]&lt;=car_inventory__2[[#This Row],[Warantee Miles]], "Y","Not Covered")</f>
        <v>Y</v>
      </c>
      <c r="N3" s="40" t="str">
        <f>CONCATENATE(car_inventory__2[[#This Row],[Make]],car_inventory__2[[#This Row],[Manufacture Year]],car_inventory__2[[#This Row],[Model]],UPPER(LEFT(J3,3)),RIGHT(car_inventory__2[[#This Row],[Car ID]],3))</f>
        <v>TY98CAMBLA021</v>
      </c>
    </row>
    <row r="4" spans="1:14">
      <c r="A4" s="32" t="s">
        <v>247</v>
      </c>
      <c r="B4" s="33" t="str">
        <f t="shared" si="0"/>
        <v>TY</v>
      </c>
      <c r="C4" s="33" t="str">
        <f>VLOOKUP(car_inventory__2[[#This Row],[Make]],B$69:C$74,2)</f>
        <v>Toyota</v>
      </c>
      <c r="D4" s="33" t="str">
        <f>MID(car_inventory__2[[#This Row],[Car ID]],5,3)</f>
        <v>CAM</v>
      </c>
      <c r="E4" s="33" t="str">
        <f>VLOOKUP(car_inventory__2[[#This Row],[Model]],D$69:E$79,2)</f>
        <v>Camry</v>
      </c>
      <c r="F4" s="33" t="str">
        <f>MID(car_inventory__2[[#This Row],[Car ID]],3,2)</f>
        <v>00</v>
      </c>
      <c r="G4" s="33">
        <f>IF(23-car_inventory__2[[#This Row],[Manufacture Year]]&lt;0,100-car_inventory__2[[#This Row],[Manufacture Year]]+23,23-car_inventory__2[[#This Row],[Manufacture Year]])</f>
        <v>23</v>
      </c>
      <c r="H4" s="33">
        <v>85928</v>
      </c>
      <c r="I4" s="37">
        <f t="shared" si="1"/>
        <v>3656.5106382978724</v>
      </c>
      <c r="J4" s="33" t="s">
        <v>215</v>
      </c>
      <c r="K4" s="33" t="s">
        <v>220</v>
      </c>
      <c r="L4" s="33">
        <v>100000</v>
      </c>
      <c r="M4" s="38" t="str">
        <f>IF(car_inventory__2[[#This Row],[Miles]]&lt;=car_inventory__2[[#This Row],[Warantee Miles]], "Y","Not Covered")</f>
        <v>Y</v>
      </c>
      <c r="N4" s="40" t="str">
        <f>CONCATENATE(car_inventory__2[[#This Row],[Make]],car_inventory__2[[#This Row],[Manufacture Year]],car_inventory__2[[#This Row],[Model]],UPPER(LEFT(J4,3)),RIGHT(car_inventory__2[[#This Row],[Car ID]],3))</f>
        <v>TY00CAMGRE022</v>
      </c>
    </row>
    <row r="5" spans="1:14">
      <c r="A5" s="32" t="s">
        <v>240</v>
      </c>
      <c r="B5" s="33" t="str">
        <f t="shared" si="0"/>
        <v>GM</v>
      </c>
      <c r="C5" s="33" t="str">
        <f>VLOOKUP(car_inventory__2[[#This Row],[Make]],B$69:C$74,2)</f>
        <v>General Motors</v>
      </c>
      <c r="D5" s="33" t="str">
        <f>MID(car_inventory__2[[#This Row],[Car ID]],5,3)</f>
        <v>SLV</v>
      </c>
      <c r="E5" s="33" t="str">
        <f>VLOOKUP(car_inventory__2[[#This Row],[Model]],D$69:E$79,2)</f>
        <v>Silverado</v>
      </c>
      <c r="F5" s="33" t="str">
        <f>MID(car_inventory__2[[#This Row],[Car ID]],3,2)</f>
        <v>98</v>
      </c>
      <c r="G5" s="33">
        <f>IF(23-car_inventory__2[[#This Row],[Manufacture Year]]&lt;0,100-car_inventory__2[[#This Row],[Manufacture Year]]+23,23-car_inventory__2[[#This Row],[Manufacture Year]])</f>
        <v>25</v>
      </c>
      <c r="H5" s="33">
        <v>83162.7</v>
      </c>
      <c r="I5" s="37">
        <f t="shared" si="1"/>
        <v>3261.2823529411762</v>
      </c>
      <c r="J5" s="33" t="s">
        <v>210</v>
      </c>
      <c r="K5" s="33" t="s">
        <v>233</v>
      </c>
      <c r="L5" s="33">
        <v>100000</v>
      </c>
      <c r="M5" s="38" t="str">
        <f>IF(car_inventory__2[[#This Row],[Miles]]&lt;=car_inventory__2[[#This Row],[Warantee Miles]], "Y","Not Covered")</f>
        <v>Y</v>
      </c>
      <c r="N5" s="40" t="str">
        <f>CONCATENATE(car_inventory__2[[#This Row],[Make]],car_inventory__2[[#This Row],[Manufacture Year]],car_inventory__2[[#This Row],[Model]],UPPER(LEFT(J5,3)),RIGHT(car_inventory__2[[#This Row],[Car ID]],3))</f>
        <v>GM98SLVBLA018</v>
      </c>
    </row>
    <row r="6" spans="1:14">
      <c r="A6" s="32" t="s">
        <v>257</v>
      </c>
      <c r="B6" s="33" t="str">
        <f t="shared" si="0"/>
        <v>HO</v>
      </c>
      <c r="C6" s="33" t="str">
        <f>VLOOKUP(car_inventory__2[[#This Row],[Make]],B$69:C$74,2)</f>
        <v>Honda</v>
      </c>
      <c r="D6" s="33" t="str">
        <f>MID(car_inventory__2[[#This Row],[Car ID]],5,3)</f>
        <v>CIV</v>
      </c>
      <c r="E6" s="33" t="str">
        <f>VLOOKUP(car_inventory__2[[#This Row],[Model]],D$69:E$79,2)</f>
        <v>Civic</v>
      </c>
      <c r="F6" s="33" t="str">
        <f>MID(car_inventory__2[[#This Row],[Car ID]],3,2)</f>
        <v>99</v>
      </c>
      <c r="G6" s="33">
        <f>IF(23-car_inventory__2[[#This Row],[Manufacture Year]]&lt;0,100-car_inventory__2[[#This Row],[Manufacture Year]]+23,23-car_inventory__2[[#This Row],[Manufacture Year]])</f>
        <v>24</v>
      </c>
      <c r="H6" s="33">
        <v>82374</v>
      </c>
      <c r="I6" s="37">
        <f t="shared" si="1"/>
        <v>3362.204081632653</v>
      </c>
      <c r="J6" s="33" t="s">
        <v>212</v>
      </c>
      <c r="K6" s="33" t="s">
        <v>232</v>
      </c>
      <c r="L6" s="33">
        <v>75000</v>
      </c>
      <c r="M6" s="38" t="str">
        <f>IF(car_inventory__2[[#This Row],[Miles]]&lt;=car_inventory__2[[#This Row],[Warantee Miles]], "Y","Not Covered")</f>
        <v>Not Covered</v>
      </c>
      <c r="N6" s="40" t="str">
        <f>CONCATENATE(car_inventory__2[[#This Row],[Make]],car_inventory__2[[#This Row],[Manufacture Year]],car_inventory__2[[#This Row],[Model]],UPPER(LEFT(J6,3)),RIGHT(car_inventory__2[[#This Row],[Car ID]],3))</f>
        <v>HO99CIVWHI030</v>
      </c>
    </row>
    <row r="7" spans="1:14">
      <c r="A7" s="32" t="s">
        <v>241</v>
      </c>
      <c r="B7" s="33" t="str">
        <f t="shared" si="0"/>
        <v>GM</v>
      </c>
      <c r="C7" s="33" t="str">
        <f>VLOOKUP(car_inventory__2[[#This Row],[Make]],B$69:C$74,2)</f>
        <v>General Motors</v>
      </c>
      <c r="D7" s="33" t="str">
        <f>MID(car_inventory__2[[#This Row],[Car ID]],5,3)</f>
        <v>SLV</v>
      </c>
      <c r="E7" s="33" t="str">
        <f>VLOOKUP(car_inventory__2[[#This Row],[Model]],D$69:E$79,2)</f>
        <v>Silverado</v>
      </c>
      <c r="F7" s="33" t="str">
        <f>MID(car_inventory__2[[#This Row],[Car ID]],3,2)</f>
        <v>00</v>
      </c>
      <c r="G7" s="33">
        <f>IF(23-car_inventory__2[[#This Row],[Manufacture Year]]&lt;0,100-car_inventory__2[[#This Row],[Manufacture Year]]+23,23-car_inventory__2[[#This Row],[Manufacture Year]])</f>
        <v>23</v>
      </c>
      <c r="H7" s="33">
        <v>80685.8</v>
      </c>
      <c r="I7" s="37">
        <f t="shared" si="1"/>
        <v>3433.4382978723406</v>
      </c>
      <c r="J7" s="33" t="s">
        <v>242</v>
      </c>
      <c r="K7" s="33" t="s">
        <v>230</v>
      </c>
      <c r="L7" s="33">
        <v>100000</v>
      </c>
      <c r="M7" s="38" t="str">
        <f>IF(car_inventory__2[[#This Row],[Miles]]&lt;=car_inventory__2[[#This Row],[Warantee Miles]], "Y","Not Covered")</f>
        <v>Y</v>
      </c>
      <c r="N7" s="40" t="str">
        <f>CONCATENATE(car_inventory__2[[#This Row],[Make]],car_inventory__2[[#This Row],[Manufacture Year]],car_inventory__2[[#This Row],[Model]],UPPER(LEFT(J7,3)),RIGHT(car_inventory__2[[#This Row],[Car ID]],3))</f>
        <v>GM00SLVBLU019</v>
      </c>
    </row>
    <row r="8" spans="1:14">
      <c r="A8" s="32" t="s">
        <v>270</v>
      </c>
      <c r="B8" s="33" t="str">
        <f t="shared" si="0"/>
        <v>CR</v>
      </c>
      <c r="C8" s="33" t="str">
        <f>VLOOKUP(car_inventory__2[[#This Row],[Make]],B$69:C$74,2)</f>
        <v>Chrysler</v>
      </c>
      <c r="D8" s="33" t="str">
        <f>MID(car_inventory__2[[#This Row],[Car ID]],5,3)</f>
        <v>CAR</v>
      </c>
      <c r="E8" s="33" t="str">
        <f>VLOOKUP(car_inventory__2[[#This Row],[Model]],D$69:E$79,2)</f>
        <v>Caravan</v>
      </c>
      <c r="F8" s="33" t="str">
        <f>MID(car_inventory__2[[#This Row],[Car ID]],3,2)</f>
        <v>99</v>
      </c>
      <c r="G8" s="33">
        <f>IF(23-car_inventory__2[[#This Row],[Manufacture Year]]&lt;0,100-car_inventory__2[[#This Row],[Manufacture Year]]+23,23-car_inventory__2[[#This Row],[Manufacture Year]])</f>
        <v>24</v>
      </c>
      <c r="H8" s="33">
        <v>79420.600000000006</v>
      </c>
      <c r="I8" s="37">
        <f t="shared" si="1"/>
        <v>3241.6571428571433</v>
      </c>
      <c r="J8" s="33" t="s">
        <v>215</v>
      </c>
      <c r="K8" s="33" t="s">
        <v>239</v>
      </c>
      <c r="L8" s="33">
        <v>75000</v>
      </c>
      <c r="M8" s="38" t="str">
        <f>IF(car_inventory__2[[#This Row],[Miles]]&lt;=car_inventory__2[[#This Row],[Warantee Miles]], "Y","Not Covered")</f>
        <v>Not Covered</v>
      </c>
      <c r="N8" s="40" t="str">
        <f>CONCATENATE(car_inventory__2[[#This Row],[Make]],car_inventory__2[[#This Row],[Manufacture Year]],car_inventory__2[[#This Row],[Model]],UPPER(LEFT(J8,3)),RIGHT(car_inventory__2[[#This Row],[Car ID]],3))</f>
        <v>CR99CARGRE045</v>
      </c>
    </row>
    <row r="9" spans="1:14">
      <c r="A9" s="32" t="s">
        <v>271</v>
      </c>
      <c r="B9" s="33" t="str">
        <f t="shared" si="0"/>
        <v>CR</v>
      </c>
      <c r="C9" s="33" t="str">
        <f>VLOOKUP(car_inventory__2[[#This Row],[Make]],B$69:C$74,2)</f>
        <v>Chrysler</v>
      </c>
      <c r="D9" s="33" t="str">
        <f>MID(car_inventory__2[[#This Row],[Car ID]],5,3)</f>
        <v>CAR</v>
      </c>
      <c r="E9" s="33" t="str">
        <f>VLOOKUP(car_inventory__2[[#This Row],[Model]],D$69:E$79,2)</f>
        <v>Caravan</v>
      </c>
      <c r="F9" s="33" t="str">
        <f>MID(car_inventory__2[[#This Row],[Car ID]],3,2)</f>
        <v>00</v>
      </c>
      <c r="G9" s="33">
        <f>IF(23-car_inventory__2[[#This Row],[Manufacture Year]]&lt;0,100-car_inventory__2[[#This Row],[Manufacture Year]]+23,23-car_inventory__2[[#This Row],[Manufacture Year]])</f>
        <v>23</v>
      </c>
      <c r="H9" s="33">
        <v>77243.100000000006</v>
      </c>
      <c r="I9" s="37">
        <f t="shared" si="1"/>
        <v>3286.940425531915</v>
      </c>
      <c r="J9" s="33" t="s">
        <v>210</v>
      </c>
      <c r="K9" s="33" t="s">
        <v>218</v>
      </c>
      <c r="L9" s="33">
        <v>75000</v>
      </c>
      <c r="M9" s="38" t="str">
        <f>IF(car_inventory__2[[#This Row],[Miles]]&lt;=car_inventory__2[[#This Row],[Warantee Miles]], "Y","Not Covered")</f>
        <v>Not Covered</v>
      </c>
      <c r="N9" s="40" t="str">
        <f>CONCATENATE(car_inventory__2[[#This Row],[Make]],car_inventory__2[[#This Row],[Manufacture Year]],car_inventory__2[[#This Row],[Model]],UPPER(LEFT(J9,3)),RIGHT(car_inventory__2[[#This Row],[Car ID]],3))</f>
        <v>CR00CARBLA046</v>
      </c>
    </row>
    <row r="10" spans="1:14">
      <c r="A10" s="32" t="s">
        <v>253</v>
      </c>
      <c r="B10" s="33" t="str">
        <f t="shared" si="0"/>
        <v>TY</v>
      </c>
      <c r="C10" s="33" t="str">
        <f>VLOOKUP(car_inventory__2[[#This Row],[Make]],B$69:C$74,2)</f>
        <v>Toyota</v>
      </c>
      <c r="D10" s="33" t="str">
        <f>MID(car_inventory__2[[#This Row],[Car ID]],5,3)</f>
        <v>COR</v>
      </c>
      <c r="E10" s="33" t="str">
        <f>VLOOKUP(car_inventory__2[[#This Row],[Model]],D$69:E$79,2)</f>
        <v>Corola</v>
      </c>
      <c r="F10" s="33" t="str">
        <f>MID(car_inventory__2[[#This Row],[Car ID]],3,2)</f>
        <v>03</v>
      </c>
      <c r="G10" s="33">
        <f>IF(23-car_inventory__2[[#This Row],[Manufacture Year]]&lt;0,100-car_inventory__2[[#This Row],[Manufacture Year]]+23,23-car_inventory__2[[#This Row],[Manufacture Year]])</f>
        <v>20</v>
      </c>
      <c r="H10" s="33">
        <v>73444.399999999994</v>
      </c>
      <c r="I10" s="37">
        <f t="shared" si="1"/>
        <v>3582.6536585365852</v>
      </c>
      <c r="J10" s="33" t="s">
        <v>210</v>
      </c>
      <c r="K10" s="33" t="s">
        <v>252</v>
      </c>
      <c r="L10" s="33">
        <v>100000</v>
      </c>
      <c r="M10" s="38" t="str">
        <f>IF(car_inventory__2[[#This Row],[Miles]]&lt;=car_inventory__2[[#This Row],[Warantee Miles]], "Y","Not Covered")</f>
        <v>Y</v>
      </c>
      <c r="N10" s="40" t="str">
        <f>CONCATENATE(car_inventory__2[[#This Row],[Make]],car_inventory__2[[#This Row],[Manufacture Year]],car_inventory__2[[#This Row],[Model]],UPPER(LEFT(J10,3)),RIGHT(car_inventory__2[[#This Row],[Car ID]],3))</f>
        <v>TY03CORBLA026</v>
      </c>
    </row>
    <row r="11" spans="1:14">
      <c r="A11" s="32" t="s">
        <v>272</v>
      </c>
      <c r="B11" s="33" t="str">
        <f t="shared" si="0"/>
        <v>CR</v>
      </c>
      <c r="C11" s="33" t="str">
        <f>VLOOKUP(car_inventory__2[[#This Row],[Make]],B$69:C$74,2)</f>
        <v>Chrysler</v>
      </c>
      <c r="D11" s="33" t="str">
        <f>MID(car_inventory__2[[#This Row],[Car ID]],5,3)</f>
        <v>CAR</v>
      </c>
      <c r="E11" s="33" t="str">
        <f>VLOOKUP(car_inventory__2[[#This Row],[Model]],D$69:E$79,2)</f>
        <v>Caravan</v>
      </c>
      <c r="F11" s="33" t="str">
        <f>MID(car_inventory__2[[#This Row],[Car ID]],3,2)</f>
        <v>04</v>
      </c>
      <c r="G11" s="33">
        <f>IF(23-car_inventory__2[[#This Row],[Manufacture Year]]&lt;0,100-car_inventory__2[[#This Row],[Manufacture Year]]+23,23-car_inventory__2[[#This Row],[Manufacture Year]])</f>
        <v>19</v>
      </c>
      <c r="H11" s="33">
        <v>72527.199999999997</v>
      </c>
      <c r="I11" s="37">
        <f t="shared" si="1"/>
        <v>3719.3435897435897</v>
      </c>
      <c r="J11" s="33" t="s">
        <v>212</v>
      </c>
      <c r="K11" s="33" t="s">
        <v>235</v>
      </c>
      <c r="L11" s="33">
        <v>75000</v>
      </c>
      <c r="M11" s="38" t="str">
        <f>IF(car_inventory__2[[#This Row],[Miles]]&lt;=car_inventory__2[[#This Row],[Warantee Miles]], "Y","Not Covered")</f>
        <v>Y</v>
      </c>
      <c r="N11" s="40" t="str">
        <f>CONCATENATE(car_inventory__2[[#This Row],[Make]],car_inventory__2[[#This Row],[Manufacture Year]],car_inventory__2[[#This Row],[Model]],UPPER(LEFT(J11,3)),RIGHT(car_inventory__2[[#This Row],[Car ID]],3))</f>
        <v>CR04CARWHI047</v>
      </c>
    </row>
    <row r="12" spans="1:14">
      <c r="A12" s="32" t="s">
        <v>258</v>
      </c>
      <c r="B12" s="33" t="str">
        <f t="shared" si="0"/>
        <v>HO</v>
      </c>
      <c r="C12" s="33" t="str">
        <f>VLOOKUP(car_inventory__2[[#This Row],[Make]],B$69:C$74,2)</f>
        <v>Honda</v>
      </c>
      <c r="D12" s="33" t="str">
        <f>MID(car_inventory__2[[#This Row],[Car ID]],5,3)</f>
        <v>CIV</v>
      </c>
      <c r="E12" s="33" t="str">
        <f>VLOOKUP(car_inventory__2[[#This Row],[Model]],D$69:E$79,2)</f>
        <v>Civic</v>
      </c>
      <c r="F12" s="33" t="str">
        <f>MID(car_inventory__2[[#This Row],[Car ID]],3,2)</f>
        <v>01</v>
      </c>
      <c r="G12" s="33">
        <f>IF(23-car_inventory__2[[#This Row],[Manufacture Year]]&lt;0,100-car_inventory__2[[#This Row],[Manufacture Year]]+23,23-car_inventory__2[[#This Row],[Manufacture Year]])</f>
        <v>22</v>
      </c>
      <c r="H12" s="33">
        <v>69891.899999999994</v>
      </c>
      <c r="I12" s="37">
        <f t="shared" si="1"/>
        <v>3106.3066666666664</v>
      </c>
      <c r="J12" s="33" t="s">
        <v>242</v>
      </c>
      <c r="K12" s="33" t="s">
        <v>218</v>
      </c>
      <c r="L12" s="33">
        <v>75000</v>
      </c>
      <c r="M12" s="38" t="str">
        <f>IF(car_inventory__2[[#This Row],[Miles]]&lt;=car_inventory__2[[#This Row],[Warantee Miles]], "Y","Not Covered")</f>
        <v>Y</v>
      </c>
      <c r="N12" s="40" t="str">
        <f>CONCATENATE(car_inventory__2[[#This Row],[Make]],car_inventory__2[[#This Row],[Manufacture Year]],car_inventory__2[[#This Row],[Model]],UPPER(LEFT(J12,3)),RIGHT(car_inventory__2[[#This Row],[Car ID]],3))</f>
        <v>HO01CIVBLU031</v>
      </c>
    </row>
    <row r="13" spans="1:14">
      <c r="A13" s="32" t="s">
        <v>312</v>
      </c>
      <c r="B13" s="33" t="str">
        <f t="shared" si="0"/>
        <v>HO</v>
      </c>
      <c r="C13" s="33" t="str">
        <f>VLOOKUP(car_inventory__2[[#This Row],[Make]],B$69:C$74,2)</f>
        <v>Honda</v>
      </c>
      <c r="D13" s="33" t="str">
        <f>MID(car_inventory__2[[#This Row],[Car ID]],5,3)</f>
        <v>ODY</v>
      </c>
      <c r="E13" s="33" t="str">
        <f>VLOOKUP(car_inventory__2[[#This Row],[Model]],D$69:E$79,2)</f>
        <v>Odyssey</v>
      </c>
      <c r="F13" s="33" t="str">
        <f>MID(car_inventory__2[[#This Row],[Car ID]],3,2)</f>
        <v>01</v>
      </c>
      <c r="G13" s="33">
        <f>IF(23-car_inventory__2[[#This Row],[Manufacture Year]]&lt;0,100-car_inventory__2[[#This Row],[Manufacture Year]]+23,23-car_inventory__2[[#This Row],[Manufacture Year]])</f>
        <v>22</v>
      </c>
      <c r="H13" s="33">
        <v>68658.899999999994</v>
      </c>
      <c r="I13" s="37">
        <f t="shared" si="1"/>
        <v>3051.5066666666662</v>
      </c>
      <c r="J13" s="33" t="s">
        <v>210</v>
      </c>
      <c r="K13" s="33" t="s">
        <v>181</v>
      </c>
      <c r="L13" s="33">
        <v>100000</v>
      </c>
      <c r="M13" s="38" t="str">
        <f>IF(car_inventory__2[[#This Row],[Miles]]&lt;=car_inventory__2[[#This Row],[Warantee Miles]], "Y","Not Covered")</f>
        <v>Y</v>
      </c>
      <c r="N13" s="40" t="str">
        <f>CONCATENATE(car_inventory__2[[#This Row],[Make]],car_inventory__2[[#This Row],[Manufacture Year]],car_inventory__2[[#This Row],[Model]],UPPER(LEFT(J13,3)),RIGHT(car_inventory__2[[#This Row],[Car ID]],3))</f>
        <v>HO01ODYBLA040</v>
      </c>
    </row>
    <row r="14" spans="1:14">
      <c r="A14" s="32" t="s">
        <v>248</v>
      </c>
      <c r="B14" s="33" t="str">
        <f t="shared" si="0"/>
        <v>TY</v>
      </c>
      <c r="C14" s="33" t="str">
        <f>VLOOKUP(car_inventory__2[[#This Row],[Make]],B$69:C$74,2)</f>
        <v>Toyota</v>
      </c>
      <c r="D14" s="33" t="str">
        <f>MID(car_inventory__2[[#This Row],[Car ID]],5,3)</f>
        <v>CAM</v>
      </c>
      <c r="E14" s="33" t="str">
        <f>VLOOKUP(car_inventory__2[[#This Row],[Model]],D$69:E$79,2)</f>
        <v>Camry</v>
      </c>
      <c r="F14" s="33" t="str">
        <f>MID(car_inventory__2[[#This Row],[Car ID]],3,2)</f>
        <v>02</v>
      </c>
      <c r="G14" s="33">
        <f>IF(23-car_inventory__2[[#This Row],[Manufacture Year]]&lt;0,100-car_inventory__2[[#This Row],[Manufacture Year]]+23,23-car_inventory__2[[#This Row],[Manufacture Year]])</f>
        <v>21</v>
      </c>
      <c r="H14" s="33">
        <v>67829.100000000006</v>
      </c>
      <c r="I14" s="37">
        <f t="shared" si="1"/>
        <v>3154.8418604651165</v>
      </c>
      <c r="J14" s="33" t="s">
        <v>210</v>
      </c>
      <c r="K14" s="33" t="s">
        <v>181</v>
      </c>
      <c r="L14" s="33">
        <v>100000</v>
      </c>
      <c r="M14" s="38" t="str">
        <f>IF(car_inventory__2[[#This Row],[Miles]]&lt;=car_inventory__2[[#This Row],[Warantee Miles]], "Y","Not Covered")</f>
        <v>Y</v>
      </c>
      <c r="N14" s="40" t="str">
        <f>CONCATENATE(car_inventory__2[[#This Row],[Make]],car_inventory__2[[#This Row],[Manufacture Year]],car_inventory__2[[#This Row],[Model]],UPPER(LEFT(J14,3)),RIGHT(car_inventory__2[[#This Row],[Car ID]],3))</f>
        <v>TY02CAMBLA023</v>
      </c>
    </row>
    <row r="15" spans="1:14">
      <c r="A15" s="32" t="s">
        <v>267</v>
      </c>
      <c r="B15" s="33" t="str">
        <f t="shared" si="0"/>
        <v>CR</v>
      </c>
      <c r="C15" s="33" t="str">
        <f>VLOOKUP(car_inventory__2[[#This Row],[Make]],B$69:C$74,2)</f>
        <v>Chrysler</v>
      </c>
      <c r="D15" s="33" t="str">
        <f>MID(car_inventory__2[[#This Row],[Car ID]],5,3)</f>
        <v>PTC</v>
      </c>
      <c r="E15" s="33" t="str">
        <f>VLOOKUP(car_inventory__2[[#This Row],[Model]],D$69:E$79,2)</f>
        <v>PT Cruiser</v>
      </c>
      <c r="F15" s="33" t="str">
        <f>MID(car_inventory__2[[#This Row],[Car ID]],3,2)</f>
        <v>04</v>
      </c>
      <c r="G15" s="33">
        <f>IF(23-car_inventory__2[[#This Row],[Manufacture Year]]&lt;0,100-car_inventory__2[[#This Row],[Manufacture Year]]+23,23-car_inventory__2[[#This Row],[Manufacture Year]])</f>
        <v>19</v>
      </c>
      <c r="H15" s="33">
        <v>64542</v>
      </c>
      <c r="I15" s="37">
        <f t="shared" si="1"/>
        <v>3309.8461538461538</v>
      </c>
      <c r="J15" s="33" t="s">
        <v>242</v>
      </c>
      <c r="K15" s="33" t="s">
        <v>181</v>
      </c>
      <c r="L15" s="33">
        <v>75000</v>
      </c>
      <c r="M15" s="38" t="str">
        <f>IF(car_inventory__2[[#This Row],[Miles]]&lt;=car_inventory__2[[#This Row],[Warantee Miles]], "Y","Not Covered")</f>
        <v>Y</v>
      </c>
      <c r="N15" s="40" t="str">
        <f>CONCATENATE(car_inventory__2[[#This Row],[Make]],car_inventory__2[[#This Row],[Manufacture Year]],car_inventory__2[[#This Row],[Model]],UPPER(LEFT(J15,3)),RIGHT(car_inventory__2[[#This Row],[Car ID]],3))</f>
        <v>CR04PTCBLU042</v>
      </c>
    </row>
    <row r="16" spans="1:14">
      <c r="A16" s="32" t="s">
        <v>250</v>
      </c>
      <c r="B16" s="33" t="str">
        <f t="shared" si="0"/>
        <v>TY</v>
      </c>
      <c r="C16" s="33" t="str">
        <f>VLOOKUP(car_inventory__2[[#This Row],[Make]],B$69:C$74,2)</f>
        <v>Toyota</v>
      </c>
      <c r="D16" s="33" t="str">
        <f>MID(car_inventory__2[[#This Row],[Car ID]],5,3)</f>
        <v>COR</v>
      </c>
      <c r="E16" s="33" t="str">
        <f>VLOOKUP(car_inventory__2[[#This Row],[Model]],D$69:E$79,2)</f>
        <v>Corola</v>
      </c>
      <c r="F16" s="33" t="str">
        <f>MID(car_inventory__2[[#This Row],[Car ID]],3,2)</f>
        <v>02</v>
      </c>
      <c r="G16" s="33">
        <f>IF(23-car_inventory__2[[#This Row],[Manufacture Year]]&lt;0,100-car_inventory__2[[#This Row],[Manufacture Year]]+23,23-car_inventory__2[[#This Row],[Manufacture Year]])</f>
        <v>21</v>
      </c>
      <c r="H16" s="33">
        <v>64467.4</v>
      </c>
      <c r="I16" s="37">
        <f t="shared" si="1"/>
        <v>2998.4837209302327</v>
      </c>
      <c r="J16" s="33" t="s">
        <v>251</v>
      </c>
      <c r="K16" s="33" t="s">
        <v>252</v>
      </c>
      <c r="L16" s="33">
        <v>100000</v>
      </c>
      <c r="M16" s="38" t="str">
        <f>IF(car_inventory__2[[#This Row],[Miles]]&lt;=car_inventory__2[[#This Row],[Warantee Miles]], "Y","Not Covered")</f>
        <v>Y</v>
      </c>
      <c r="N16" s="40" t="str">
        <f>CONCATENATE(car_inventory__2[[#This Row],[Make]],car_inventory__2[[#This Row],[Manufacture Year]],car_inventory__2[[#This Row],[Model]],UPPER(LEFT(J16,3)),RIGHT(car_inventory__2[[#This Row],[Car ID]],3))</f>
        <v>TY02CORRED025</v>
      </c>
    </row>
    <row r="17" spans="1:14">
      <c r="A17" s="32" t="s">
        <v>315</v>
      </c>
      <c r="B17" s="33" t="str">
        <f t="shared" si="0"/>
        <v>HO</v>
      </c>
      <c r="C17" s="33" t="str">
        <f>VLOOKUP(car_inventory__2[[#This Row],[Make]],B$69:C$74,2)</f>
        <v>Honda</v>
      </c>
      <c r="D17" s="33" t="str">
        <f>MID(car_inventory__2[[#This Row],[Car ID]],5,3)</f>
        <v>ODY</v>
      </c>
      <c r="E17" s="33" t="str">
        <f>VLOOKUP(car_inventory__2[[#This Row],[Model]],D$69:E$79,2)</f>
        <v>Odyssey</v>
      </c>
      <c r="F17" s="33" t="str">
        <f>MID(car_inventory__2[[#This Row],[Car ID]],3,2)</f>
        <v>05</v>
      </c>
      <c r="G17" s="33">
        <f>IF(23-car_inventory__2[[#This Row],[Manufacture Year]]&lt;0,100-car_inventory__2[[#This Row],[Manufacture Year]]+23,23-car_inventory__2[[#This Row],[Manufacture Year]])</f>
        <v>18</v>
      </c>
      <c r="H17" s="33">
        <v>60389.5</v>
      </c>
      <c r="I17" s="37">
        <f t="shared" si="1"/>
        <v>3264.2972972972975</v>
      </c>
      <c r="J17" s="33" t="s">
        <v>212</v>
      </c>
      <c r="K17" s="33" t="s">
        <v>223</v>
      </c>
      <c r="L17" s="33">
        <v>100000</v>
      </c>
      <c r="M17" s="38" t="str">
        <f>IF(car_inventory__2[[#This Row],[Miles]]&lt;=car_inventory__2[[#This Row],[Warantee Miles]], "Y","Not Covered")</f>
        <v>Y</v>
      </c>
      <c r="N17" s="40" t="str">
        <f>CONCATENATE(car_inventory__2[[#This Row],[Make]],car_inventory__2[[#This Row],[Manufacture Year]],car_inventory__2[[#This Row],[Model]],UPPER(LEFT(J17,3)),RIGHT(car_inventory__2[[#This Row],[Car ID]],3))</f>
        <v>HO05ODYWHI037</v>
      </c>
    </row>
    <row r="18" spans="1:14">
      <c r="A18" s="32" t="s">
        <v>273</v>
      </c>
      <c r="B18" s="33" t="str">
        <f t="shared" si="0"/>
        <v>CR</v>
      </c>
      <c r="C18" s="33" t="str">
        <f>VLOOKUP(car_inventory__2[[#This Row],[Make]],B$69:C$74,2)</f>
        <v>Chrysler</v>
      </c>
      <c r="D18" s="33" t="str">
        <f>MID(car_inventory__2[[#This Row],[Car ID]],5,3)</f>
        <v>CAR</v>
      </c>
      <c r="E18" s="33" t="str">
        <f>VLOOKUP(car_inventory__2[[#This Row],[Model]],D$69:E$79,2)</f>
        <v>Caravan</v>
      </c>
      <c r="F18" s="33" t="str">
        <f>MID(car_inventory__2[[#This Row],[Car ID]],3,2)</f>
        <v>04</v>
      </c>
      <c r="G18" s="33">
        <f>IF(23-car_inventory__2[[#This Row],[Manufacture Year]]&lt;0,100-car_inventory__2[[#This Row],[Manufacture Year]]+23,23-car_inventory__2[[#This Row],[Manufacture Year]])</f>
        <v>19</v>
      </c>
      <c r="H18" s="33">
        <v>52699.4</v>
      </c>
      <c r="I18" s="37">
        <f t="shared" si="1"/>
        <v>2702.5333333333333</v>
      </c>
      <c r="J18" s="33" t="s">
        <v>251</v>
      </c>
      <c r="K18" s="33" t="s">
        <v>235</v>
      </c>
      <c r="L18" s="33">
        <v>75000</v>
      </c>
      <c r="M18" s="38" t="str">
        <f>IF(car_inventory__2[[#This Row],[Miles]]&lt;=car_inventory__2[[#This Row],[Warantee Miles]], "Y","Not Covered")</f>
        <v>Y</v>
      </c>
      <c r="N18" s="40" t="str">
        <f>CONCATENATE(car_inventory__2[[#This Row],[Make]],car_inventory__2[[#This Row],[Manufacture Year]],car_inventory__2[[#This Row],[Model]],UPPER(LEFT(J18,3)),RIGHT(car_inventory__2[[#This Row],[Car ID]],3))</f>
        <v>CR04CARRED048</v>
      </c>
    </row>
    <row r="19" spans="1:14">
      <c r="A19" s="32" t="s">
        <v>221</v>
      </c>
      <c r="B19" s="33" t="str">
        <f t="shared" si="0"/>
        <v>FD</v>
      </c>
      <c r="C19" s="33" t="str">
        <f>VLOOKUP(car_inventory__2[[#This Row],[Make]],B$69:C$74,2)</f>
        <v>Ford</v>
      </c>
      <c r="D19" s="33" t="str">
        <f>MID(car_inventory__2[[#This Row],[Car ID]],5,3)</f>
        <v>FCS</v>
      </c>
      <c r="E19" s="33" t="str">
        <f>VLOOKUP(car_inventory__2[[#This Row],[Model]],D$69:E$79,2)</f>
        <v>Focus</v>
      </c>
      <c r="F19" s="33" t="str">
        <f>MID(car_inventory__2[[#This Row],[Car ID]],3,2)</f>
        <v>06</v>
      </c>
      <c r="G19" s="33">
        <f>IF(23-car_inventory__2[[#This Row],[Manufacture Year]]&lt;0,100-car_inventory__2[[#This Row],[Manufacture Year]]+23,23-car_inventory__2[[#This Row],[Manufacture Year]])</f>
        <v>17</v>
      </c>
      <c r="H19" s="33">
        <v>52229.5</v>
      </c>
      <c r="I19" s="37">
        <f t="shared" si="1"/>
        <v>2984.542857142857</v>
      </c>
      <c r="J19" s="33" t="s">
        <v>215</v>
      </c>
      <c r="K19" s="33" t="s">
        <v>216</v>
      </c>
      <c r="L19" s="33">
        <v>75000</v>
      </c>
      <c r="M19" s="38" t="str">
        <f>IF(car_inventory__2[[#This Row],[Miles]]&lt;=car_inventory__2[[#This Row],[Warantee Miles]], "Y","Not Covered")</f>
        <v>Y</v>
      </c>
      <c r="N19" s="40" t="str">
        <f>CONCATENATE(car_inventory__2[[#This Row],[Make]],car_inventory__2[[#This Row],[Manufacture Year]],car_inventory__2[[#This Row],[Model]],UPPER(LEFT(J19,3)),RIGHT(car_inventory__2[[#This Row],[Car ID]],3))</f>
        <v>FD06FCSGRE007</v>
      </c>
    </row>
    <row r="20" spans="1:14">
      <c r="A20" s="32" t="s">
        <v>264</v>
      </c>
      <c r="B20" s="33" t="str">
        <f t="shared" si="0"/>
        <v>HO</v>
      </c>
      <c r="C20" s="33" t="str">
        <f>VLOOKUP(car_inventory__2[[#This Row],[Make]],B$69:C$74,2)</f>
        <v>Honda</v>
      </c>
      <c r="D20" s="33" t="str">
        <f>MID(car_inventory__2[[#This Row],[Car ID]],5,3)</f>
        <v>ODY</v>
      </c>
      <c r="E20" s="33" t="str">
        <f>VLOOKUP(car_inventory__2[[#This Row],[Model]],D$69:E$79,2)</f>
        <v>Odyssey</v>
      </c>
      <c r="F20" s="33" t="str">
        <f>MID(car_inventory__2[[#This Row],[Car ID]],3,2)</f>
        <v>07</v>
      </c>
      <c r="G20" s="33">
        <f>IF(23-car_inventory__2[[#This Row],[Manufacture Year]]&lt;0,100-car_inventory__2[[#This Row],[Manufacture Year]]+23,23-car_inventory__2[[#This Row],[Manufacture Year]])</f>
        <v>16</v>
      </c>
      <c r="H20" s="33">
        <v>50854.1</v>
      </c>
      <c r="I20" s="37">
        <f t="shared" si="1"/>
        <v>3082.0666666666666</v>
      </c>
      <c r="J20" s="33" t="s">
        <v>210</v>
      </c>
      <c r="K20" s="33" t="s">
        <v>246</v>
      </c>
      <c r="L20" s="33">
        <v>100000</v>
      </c>
      <c r="M20" s="38" t="str">
        <f>IF(car_inventory__2[[#This Row],[Miles]]&lt;=car_inventory__2[[#This Row],[Warantee Miles]], "Y","Not Covered")</f>
        <v>Y</v>
      </c>
      <c r="N20" s="40" t="str">
        <f>CONCATENATE(car_inventory__2[[#This Row],[Make]],car_inventory__2[[#This Row],[Manufacture Year]],car_inventory__2[[#This Row],[Model]],UPPER(LEFT(J20,3)),RIGHT(car_inventory__2[[#This Row],[Car ID]],3))</f>
        <v>HO07ODYBLA038</v>
      </c>
    </row>
    <row r="21" spans="1:14">
      <c r="A21" s="32" t="s">
        <v>249</v>
      </c>
      <c r="B21" s="33" t="str">
        <f t="shared" si="0"/>
        <v>TY</v>
      </c>
      <c r="C21" s="33" t="str">
        <f>VLOOKUP(car_inventory__2[[#This Row],[Make]],B$69:C$74,2)</f>
        <v>Toyota</v>
      </c>
      <c r="D21" s="33" t="str">
        <f>MID(car_inventory__2[[#This Row],[Car ID]],5,3)</f>
        <v>CAM</v>
      </c>
      <c r="E21" s="33" t="str">
        <f>VLOOKUP(car_inventory__2[[#This Row],[Model]],D$69:E$79,2)</f>
        <v>Camry</v>
      </c>
      <c r="F21" s="33" t="str">
        <f>MID(car_inventory__2[[#This Row],[Car ID]],3,2)</f>
        <v>09</v>
      </c>
      <c r="G21" s="33">
        <f>IF(23-car_inventory__2[[#This Row],[Manufacture Year]]&lt;0,100-car_inventory__2[[#This Row],[Manufacture Year]]+23,23-car_inventory__2[[#This Row],[Manufacture Year]])</f>
        <v>14</v>
      </c>
      <c r="H21" s="33">
        <v>48114.2</v>
      </c>
      <c r="I21" s="37">
        <f t="shared" si="1"/>
        <v>3318.220689655172</v>
      </c>
      <c r="J21" s="33" t="s">
        <v>212</v>
      </c>
      <c r="K21" s="33" t="s">
        <v>223</v>
      </c>
      <c r="L21" s="33">
        <v>100000</v>
      </c>
      <c r="M21" s="38" t="str">
        <f>IF(car_inventory__2[[#This Row],[Miles]]&lt;=car_inventory__2[[#This Row],[Warantee Miles]], "Y","Not Covered")</f>
        <v>Y</v>
      </c>
      <c r="N21" s="40" t="str">
        <f>CONCATENATE(car_inventory__2[[#This Row],[Make]],car_inventory__2[[#This Row],[Manufacture Year]],car_inventory__2[[#This Row],[Model]],UPPER(LEFT(J21,3)),RIGHT(car_inventory__2[[#This Row],[Car ID]],3))</f>
        <v>TY09CAMWHI024</v>
      </c>
    </row>
    <row r="22" spans="1:14">
      <c r="A22" s="32" t="s">
        <v>313</v>
      </c>
      <c r="B22" s="33" t="str">
        <f t="shared" si="0"/>
        <v>FD</v>
      </c>
      <c r="C22" s="33" t="str">
        <f>VLOOKUP(car_inventory__2[[#This Row],[Make]],B$69:C$74,2)</f>
        <v>Ford</v>
      </c>
      <c r="D22" s="33" t="str">
        <f>MID(car_inventory__2[[#This Row],[Car ID]],5,3)</f>
        <v>FCS</v>
      </c>
      <c r="E22" s="33" t="str">
        <f>VLOOKUP(car_inventory__2[[#This Row],[Model]],D$69:E$79,2)</f>
        <v>Focus</v>
      </c>
      <c r="F22" s="33" t="str">
        <f>MID(car_inventory__2[[#This Row],[Car ID]],3,2)</f>
        <v>06</v>
      </c>
      <c r="G22" s="33">
        <f>IF(23-car_inventory__2[[#This Row],[Manufacture Year]]&lt;0,100-car_inventory__2[[#This Row],[Manufacture Year]]+23,23-car_inventory__2[[#This Row],[Manufacture Year]])</f>
        <v>17</v>
      </c>
      <c r="H22" s="33">
        <v>46311.4</v>
      </c>
      <c r="I22" s="37">
        <f t="shared" si="1"/>
        <v>2646.3657142857141</v>
      </c>
      <c r="J22" s="33" t="s">
        <v>215</v>
      </c>
      <c r="K22" s="33" t="s">
        <v>220</v>
      </c>
      <c r="L22" s="33">
        <v>75000</v>
      </c>
      <c r="M22" s="38" t="str">
        <f>IF(car_inventory__2[[#This Row],[Miles]]&lt;=car_inventory__2[[#This Row],[Warantee Miles]], "Y","Not Covered")</f>
        <v>Y</v>
      </c>
      <c r="N22" s="40" t="str">
        <f>CONCATENATE(car_inventory__2[[#This Row],[Make]],car_inventory__2[[#This Row],[Manufacture Year]],car_inventory__2[[#This Row],[Model]],UPPER(LEFT(J22,3)),RIGHT(car_inventory__2[[#This Row],[Car ID]],3))</f>
        <v>FD06FCSGRE006</v>
      </c>
    </row>
    <row r="23" spans="1:14">
      <c r="A23" s="32" t="s">
        <v>211</v>
      </c>
      <c r="B23" s="33" t="str">
        <f t="shared" si="0"/>
        <v>FD</v>
      </c>
      <c r="C23" s="33" t="str">
        <f>VLOOKUP(car_inventory__2[[#This Row],[Make]],B$69:C$74,2)</f>
        <v>Ford</v>
      </c>
      <c r="D23" s="33" t="str">
        <f>MID(car_inventory__2[[#This Row],[Car ID]],5,3)</f>
        <v>MTG</v>
      </c>
      <c r="E23" s="33" t="str">
        <f>VLOOKUP(car_inventory__2[[#This Row],[Model]],D$69:E$79,2)</f>
        <v>Mustang</v>
      </c>
      <c r="F23" s="33" t="str">
        <f>MID(car_inventory__2[[#This Row],[Car ID]],3,2)</f>
        <v>06</v>
      </c>
      <c r="G23" s="33">
        <f>IF(23-car_inventory__2[[#This Row],[Manufacture Year]]&lt;0,100-car_inventory__2[[#This Row],[Manufacture Year]]+23,23-car_inventory__2[[#This Row],[Manufacture Year]])</f>
        <v>17</v>
      </c>
      <c r="H23" s="33">
        <v>44974.8</v>
      </c>
      <c r="I23" s="37">
        <f t="shared" si="1"/>
        <v>2569.9885714285715</v>
      </c>
      <c r="J23" s="33" t="s">
        <v>212</v>
      </c>
      <c r="K23" s="33" t="s">
        <v>213</v>
      </c>
      <c r="L23" s="33">
        <v>50000</v>
      </c>
      <c r="M23" s="38" t="str">
        <f>IF(car_inventory__2[[#This Row],[Miles]]&lt;=car_inventory__2[[#This Row],[Warantee Miles]], "Y","Not Covered")</f>
        <v>Y</v>
      </c>
      <c r="N23" s="40" t="str">
        <f>CONCATENATE(car_inventory__2[[#This Row],[Make]],car_inventory__2[[#This Row],[Manufacture Year]],car_inventory__2[[#This Row],[Model]],UPPER(LEFT(J23,3)),RIGHT(car_inventory__2[[#This Row],[Car ID]],3))</f>
        <v>FD06MTGWHI002</v>
      </c>
    </row>
    <row r="24" spans="1:14">
      <c r="A24" s="32" t="s">
        <v>214</v>
      </c>
      <c r="B24" s="33" t="str">
        <f t="shared" si="0"/>
        <v>FD</v>
      </c>
      <c r="C24" s="33" t="str">
        <f>VLOOKUP(car_inventory__2[[#This Row],[Make]],B$69:C$74,2)</f>
        <v>Ford</v>
      </c>
      <c r="D24" s="33" t="str">
        <f>MID(car_inventory__2[[#This Row],[Car ID]],5,3)</f>
        <v>MTG</v>
      </c>
      <c r="E24" s="33" t="str">
        <f>VLOOKUP(car_inventory__2[[#This Row],[Model]],D$69:E$79,2)</f>
        <v>Mustang</v>
      </c>
      <c r="F24" s="33" t="str">
        <f>MID(car_inventory__2[[#This Row],[Car ID]],3,2)</f>
        <v>08</v>
      </c>
      <c r="G24" s="33">
        <f>IF(23-car_inventory__2[[#This Row],[Manufacture Year]]&lt;0,100-car_inventory__2[[#This Row],[Manufacture Year]]+23,23-car_inventory__2[[#This Row],[Manufacture Year]])</f>
        <v>15</v>
      </c>
      <c r="H24" s="33">
        <v>44946.5</v>
      </c>
      <c r="I24" s="37">
        <f t="shared" si="1"/>
        <v>2899.7741935483873</v>
      </c>
      <c r="J24" s="33" t="s">
        <v>215</v>
      </c>
      <c r="K24" s="33" t="s">
        <v>216</v>
      </c>
      <c r="L24" s="33">
        <v>50000</v>
      </c>
      <c r="M24" s="38" t="str">
        <f>IF(car_inventory__2[[#This Row],[Miles]]&lt;=car_inventory__2[[#This Row],[Warantee Miles]], "Y","Not Covered")</f>
        <v>Y</v>
      </c>
      <c r="N24" s="40" t="str">
        <f>CONCATENATE(car_inventory__2[[#This Row],[Make]],car_inventory__2[[#This Row],[Manufacture Year]],car_inventory__2[[#This Row],[Model]],UPPER(LEFT(J24,3)),RIGHT(car_inventory__2[[#This Row],[Car ID]],3))</f>
        <v>FD08MTGGRE003</v>
      </c>
    </row>
    <row r="25" spans="1:14">
      <c r="A25" s="32" t="s">
        <v>265</v>
      </c>
      <c r="B25" s="33" t="str">
        <f t="shared" si="0"/>
        <v>HO</v>
      </c>
      <c r="C25" s="33" t="str">
        <f>VLOOKUP(car_inventory__2[[#This Row],[Make]],B$69:C$74,2)</f>
        <v>Honda</v>
      </c>
      <c r="D25" s="33" t="str">
        <f>MID(car_inventory__2[[#This Row],[Car ID]],5,3)</f>
        <v>ODY</v>
      </c>
      <c r="E25" s="33" t="str">
        <f>VLOOKUP(car_inventory__2[[#This Row],[Model]],D$69:E$79,2)</f>
        <v>Odyssey</v>
      </c>
      <c r="F25" s="33" t="str">
        <f>MID(car_inventory__2[[#This Row],[Car ID]],3,2)</f>
        <v>08</v>
      </c>
      <c r="G25" s="33">
        <f>IF(23-car_inventory__2[[#This Row],[Manufacture Year]]&lt;0,100-car_inventory__2[[#This Row],[Manufacture Year]]+23,23-car_inventory__2[[#This Row],[Manufacture Year]])</f>
        <v>15</v>
      </c>
      <c r="H25" s="33">
        <v>42504.6</v>
      </c>
      <c r="I25" s="37">
        <f t="shared" si="1"/>
        <v>2742.2322580645159</v>
      </c>
      <c r="J25" s="33" t="s">
        <v>212</v>
      </c>
      <c r="K25" s="33" t="s">
        <v>232</v>
      </c>
      <c r="L25" s="33">
        <v>100000</v>
      </c>
      <c r="M25" s="38" t="str">
        <f>IF(car_inventory__2[[#This Row],[Miles]]&lt;=car_inventory__2[[#This Row],[Warantee Miles]], "Y","Not Covered")</f>
        <v>Y</v>
      </c>
      <c r="N25" s="40" t="str">
        <f>CONCATENATE(car_inventory__2[[#This Row],[Make]],car_inventory__2[[#This Row],[Manufacture Year]],car_inventory__2[[#This Row],[Model]],UPPER(LEFT(J25,3)),RIGHT(car_inventory__2[[#This Row],[Car ID]],3))</f>
        <v>HO08ODYWHI039</v>
      </c>
    </row>
    <row r="26" spans="1:14">
      <c r="A26" s="32" t="s">
        <v>268</v>
      </c>
      <c r="B26" s="33" t="str">
        <f t="shared" si="0"/>
        <v>CR</v>
      </c>
      <c r="C26" s="33" t="str">
        <f>VLOOKUP(car_inventory__2[[#This Row],[Make]],B$69:C$74,2)</f>
        <v>Chrysler</v>
      </c>
      <c r="D26" s="33" t="str">
        <f>MID(car_inventory__2[[#This Row],[Car ID]],5,3)</f>
        <v>PTC</v>
      </c>
      <c r="E26" s="33" t="str">
        <f>VLOOKUP(car_inventory__2[[#This Row],[Model]],D$69:E$79,2)</f>
        <v>PT Cruiser</v>
      </c>
      <c r="F26" s="33" t="str">
        <f>MID(car_inventory__2[[#This Row],[Car ID]],3,2)</f>
        <v>07</v>
      </c>
      <c r="G26" s="33">
        <f>IF(23-car_inventory__2[[#This Row],[Manufacture Year]]&lt;0,100-car_inventory__2[[#This Row],[Manufacture Year]]+23,23-car_inventory__2[[#This Row],[Manufacture Year]])</f>
        <v>16</v>
      </c>
      <c r="H26" s="33">
        <v>42074.2</v>
      </c>
      <c r="I26" s="37">
        <f t="shared" si="1"/>
        <v>2549.9515151515152</v>
      </c>
      <c r="J26" s="33" t="s">
        <v>215</v>
      </c>
      <c r="K26" s="33" t="s">
        <v>252</v>
      </c>
      <c r="L26" s="33">
        <v>75000</v>
      </c>
      <c r="M26" s="38" t="str">
        <f>IF(car_inventory__2[[#This Row],[Miles]]&lt;=car_inventory__2[[#This Row],[Warantee Miles]], "Y","Not Covered")</f>
        <v>Y</v>
      </c>
      <c r="N26" s="40" t="str">
        <f>CONCATENATE(car_inventory__2[[#This Row],[Make]],car_inventory__2[[#This Row],[Manufacture Year]],car_inventory__2[[#This Row],[Model]],UPPER(LEFT(J26,3)),RIGHT(car_inventory__2[[#This Row],[Car ID]],3))</f>
        <v>CR07PTCGRE043</v>
      </c>
    </row>
    <row r="27" spans="1:14">
      <c r="A27" s="32" t="s">
        <v>208</v>
      </c>
      <c r="B27" s="33" t="str">
        <f t="shared" si="0"/>
        <v>FD</v>
      </c>
      <c r="C27" s="33" t="str">
        <f>VLOOKUP(car_inventory__2[[#This Row],[Make]],B$69:C$74,2)</f>
        <v>Ford</v>
      </c>
      <c r="D27" s="33" t="str">
        <f>MID(car_inventory__2[[#This Row],[Car ID]],5,3)</f>
        <v>MTG</v>
      </c>
      <c r="E27" s="33" t="str">
        <f>VLOOKUP(car_inventory__2[[#This Row],[Model]],D$69:E$79,2)</f>
        <v>Mustang</v>
      </c>
      <c r="F27" s="33" t="str">
        <f>MID(car_inventory__2[[#This Row],[Car ID]],3,2)</f>
        <v>06</v>
      </c>
      <c r="G27" s="33">
        <f>IF(23-car_inventory__2[[#This Row],[Manufacture Year]]&lt;0,100-car_inventory__2[[#This Row],[Manufacture Year]]+23,23-car_inventory__2[[#This Row],[Manufacture Year]])</f>
        <v>17</v>
      </c>
      <c r="H27" s="33">
        <v>40326.800000000003</v>
      </c>
      <c r="I27" s="37">
        <f t="shared" si="1"/>
        <v>2304.3885714285716</v>
      </c>
      <c r="J27" s="33" t="s">
        <v>210</v>
      </c>
      <c r="K27" s="33" t="s">
        <v>181</v>
      </c>
      <c r="L27" s="33">
        <v>50000</v>
      </c>
      <c r="M27" s="38" t="str">
        <f>IF(car_inventory__2[[#This Row],[Miles]]&lt;=car_inventory__2[[#This Row],[Warantee Miles]], "Y","Not Covered")</f>
        <v>Y</v>
      </c>
      <c r="N27" s="40" t="str">
        <f>CONCATENATE(car_inventory__2[[#This Row],[Make]],car_inventory__2[[#This Row],[Manufacture Year]],car_inventory__2[[#This Row],[Model]],UPPER(LEFT(J27,3)),RIGHT(car_inventory__2[[#This Row],[Car ID]],3))</f>
        <v>FD06MTGBLA001</v>
      </c>
    </row>
    <row r="28" spans="1:14">
      <c r="A28" s="32" t="s">
        <v>217</v>
      </c>
      <c r="B28" s="33" t="str">
        <f t="shared" si="0"/>
        <v>FD</v>
      </c>
      <c r="C28" s="33" t="str">
        <f>VLOOKUP(car_inventory__2[[#This Row],[Make]],B$69:C$74,2)</f>
        <v>Ford</v>
      </c>
      <c r="D28" s="33" t="str">
        <f>MID(car_inventory__2[[#This Row],[Car ID]],5,3)</f>
        <v>MTG</v>
      </c>
      <c r="E28" s="33" t="str">
        <f>VLOOKUP(car_inventory__2[[#This Row],[Model]],D$69:E$79,2)</f>
        <v>Mustang</v>
      </c>
      <c r="F28" s="33" t="str">
        <f>MID(car_inventory__2[[#This Row],[Car ID]],3,2)</f>
        <v>08</v>
      </c>
      <c r="G28" s="33">
        <f>IF(23-car_inventory__2[[#This Row],[Manufacture Year]]&lt;0,100-car_inventory__2[[#This Row],[Manufacture Year]]+23,23-car_inventory__2[[#This Row],[Manufacture Year]])</f>
        <v>15</v>
      </c>
      <c r="H28" s="33">
        <v>37558.800000000003</v>
      </c>
      <c r="I28" s="37">
        <f t="shared" si="1"/>
        <v>2423.1483870967745</v>
      </c>
      <c r="J28" s="33" t="s">
        <v>210</v>
      </c>
      <c r="K28" s="33" t="s">
        <v>218</v>
      </c>
      <c r="L28" s="33">
        <v>50000</v>
      </c>
      <c r="M28" s="38" t="str">
        <f>IF(car_inventory__2[[#This Row],[Miles]]&lt;=car_inventory__2[[#This Row],[Warantee Miles]], "Y","Not Covered")</f>
        <v>Y</v>
      </c>
      <c r="N28" s="40" t="str">
        <f>CONCATENATE(car_inventory__2[[#This Row],[Make]],car_inventory__2[[#This Row],[Manufacture Year]],car_inventory__2[[#This Row],[Model]],UPPER(LEFT(J28,3)),RIGHT(car_inventory__2[[#This Row],[Car ID]],3))</f>
        <v>FD08MTGBLA004</v>
      </c>
    </row>
    <row r="29" spans="1:14">
      <c r="A29" s="32" t="s">
        <v>219</v>
      </c>
      <c r="B29" s="33" t="str">
        <f t="shared" si="0"/>
        <v>FD</v>
      </c>
      <c r="C29" s="33" t="str">
        <f>VLOOKUP(car_inventory__2[[#This Row],[Make]],B$69:C$74,2)</f>
        <v>Ford</v>
      </c>
      <c r="D29" s="33" t="str">
        <f>MID(car_inventory__2[[#This Row],[Car ID]],5,3)</f>
        <v>MTG</v>
      </c>
      <c r="E29" s="33" t="str">
        <f>VLOOKUP(car_inventory__2[[#This Row],[Model]],D$69:E$79,2)</f>
        <v>Mustang</v>
      </c>
      <c r="F29" s="33" t="str">
        <f>MID(car_inventory__2[[#This Row],[Car ID]],3,2)</f>
        <v>08</v>
      </c>
      <c r="G29" s="33">
        <f>IF(23-car_inventory__2[[#This Row],[Manufacture Year]]&lt;0,100-car_inventory__2[[#This Row],[Manufacture Year]]+23,23-car_inventory__2[[#This Row],[Manufacture Year]])</f>
        <v>15</v>
      </c>
      <c r="H29" s="33">
        <v>36438.5</v>
      </c>
      <c r="I29" s="37">
        <f t="shared" si="1"/>
        <v>2350.8709677419356</v>
      </c>
      <c r="J29" s="33" t="s">
        <v>212</v>
      </c>
      <c r="K29" s="33" t="s">
        <v>181</v>
      </c>
      <c r="L29" s="33">
        <v>50000</v>
      </c>
      <c r="M29" s="38" t="str">
        <f>IF(car_inventory__2[[#This Row],[Miles]]&lt;=car_inventory__2[[#This Row],[Warantee Miles]], "Y","Not Covered")</f>
        <v>Y</v>
      </c>
      <c r="N29" s="40" t="str">
        <f>CONCATENATE(car_inventory__2[[#This Row],[Make]],car_inventory__2[[#This Row],[Manufacture Year]],car_inventory__2[[#This Row],[Model]],UPPER(LEFT(J29,3)),RIGHT(car_inventory__2[[#This Row],[Car ID]],3))</f>
        <v>FD08MTGWHI005</v>
      </c>
    </row>
    <row r="30" spans="1:14">
      <c r="A30" s="32" t="s">
        <v>222</v>
      </c>
      <c r="B30" s="33" t="str">
        <f t="shared" si="0"/>
        <v>FD</v>
      </c>
      <c r="C30" s="33" t="str">
        <f>VLOOKUP(car_inventory__2[[#This Row],[Make]],B$69:C$74,2)</f>
        <v>Ford</v>
      </c>
      <c r="D30" s="33" t="str">
        <f>MID(car_inventory__2[[#This Row],[Car ID]],5,3)</f>
        <v>FCS</v>
      </c>
      <c r="E30" s="33" t="str">
        <f>VLOOKUP(car_inventory__2[[#This Row],[Model]],D$69:E$79,2)</f>
        <v>Focus</v>
      </c>
      <c r="F30" s="33" t="str">
        <f>MID(car_inventory__2[[#This Row],[Car ID]],3,2)</f>
        <v>09</v>
      </c>
      <c r="G30" s="33">
        <f>IF(23-car_inventory__2[[#This Row],[Manufacture Year]]&lt;0,100-car_inventory__2[[#This Row],[Manufacture Year]]+23,23-car_inventory__2[[#This Row],[Manufacture Year]])</f>
        <v>14</v>
      </c>
      <c r="H30" s="33">
        <v>35137</v>
      </c>
      <c r="I30" s="37">
        <f t="shared" si="1"/>
        <v>2423.2413793103447</v>
      </c>
      <c r="J30" s="33" t="s">
        <v>210</v>
      </c>
      <c r="K30" s="33" t="s">
        <v>223</v>
      </c>
      <c r="L30" s="33">
        <v>75000</v>
      </c>
      <c r="M30" s="38" t="str">
        <f>IF(car_inventory__2[[#This Row],[Miles]]&lt;=car_inventory__2[[#This Row],[Warantee Miles]], "Y","Not Covered")</f>
        <v>Y</v>
      </c>
      <c r="N30" s="40" t="str">
        <f>CONCATENATE(car_inventory__2[[#This Row],[Make]],car_inventory__2[[#This Row],[Manufacture Year]],car_inventory__2[[#This Row],[Model]],UPPER(LEFT(J30,3)),RIGHT(car_inventory__2[[#This Row],[Car ID]],3))</f>
        <v>FD09FCSBLA008</v>
      </c>
    </row>
    <row r="31" spans="1:14">
      <c r="A31" s="32" t="s">
        <v>260</v>
      </c>
      <c r="B31" s="33" t="str">
        <f t="shared" si="0"/>
        <v>HO</v>
      </c>
      <c r="C31" s="33" t="str">
        <f>VLOOKUP(car_inventory__2[[#This Row],[Make]],B$69:C$74,2)</f>
        <v>Honda</v>
      </c>
      <c r="D31" s="33" t="str">
        <f>MID(car_inventory__2[[#This Row],[Car ID]],5,3)</f>
        <v>CIV</v>
      </c>
      <c r="E31" s="33" t="str">
        <f>VLOOKUP(car_inventory__2[[#This Row],[Model]],D$69:E$79,2)</f>
        <v>Civic</v>
      </c>
      <c r="F31" s="33" t="str">
        <f>MID(car_inventory__2[[#This Row],[Car ID]],3,2)</f>
        <v>10</v>
      </c>
      <c r="G31" s="33">
        <f>IF(23-car_inventory__2[[#This Row],[Manufacture Year]]&lt;0,100-car_inventory__2[[#This Row],[Manufacture Year]]+23,23-car_inventory__2[[#This Row],[Manufacture Year]])</f>
        <v>13</v>
      </c>
      <c r="H31" s="33">
        <v>33477.199999999997</v>
      </c>
      <c r="I31" s="37">
        <f t="shared" si="1"/>
        <v>2479.7925925925924</v>
      </c>
      <c r="J31" s="33" t="s">
        <v>210</v>
      </c>
      <c r="K31" s="33" t="s">
        <v>246</v>
      </c>
      <c r="L31" s="33">
        <v>75000</v>
      </c>
      <c r="M31" s="38" t="str">
        <f>IF(car_inventory__2[[#This Row],[Miles]]&lt;=car_inventory__2[[#This Row],[Warantee Miles]], "Y","Not Covered")</f>
        <v>Y</v>
      </c>
      <c r="N31" s="40" t="str">
        <f>CONCATENATE(car_inventory__2[[#This Row],[Make]],car_inventory__2[[#This Row],[Manufacture Year]],car_inventory__2[[#This Row],[Model]],UPPER(LEFT(J31,3)),RIGHT(car_inventory__2[[#This Row],[Car ID]],3))</f>
        <v>HO10CIVBLA033</v>
      </c>
    </row>
    <row r="32" spans="1:14">
      <c r="A32" s="32" t="s">
        <v>238</v>
      </c>
      <c r="B32" s="33" t="str">
        <f t="shared" si="0"/>
        <v>GM</v>
      </c>
      <c r="C32" s="33" t="str">
        <f>VLOOKUP(car_inventory__2[[#This Row],[Make]],B$69:C$74,2)</f>
        <v>General Motors</v>
      </c>
      <c r="D32" s="33" t="str">
        <f>MID(car_inventory__2[[#This Row],[Car ID]],5,3)</f>
        <v>SLV</v>
      </c>
      <c r="E32" s="33" t="str">
        <f>VLOOKUP(car_inventory__2[[#This Row],[Model]],D$69:E$79,2)</f>
        <v>Silverado</v>
      </c>
      <c r="F32" s="33" t="str">
        <f>MID(car_inventory__2[[#This Row],[Car ID]],3,2)</f>
        <v>10</v>
      </c>
      <c r="G32" s="33">
        <f>IF(23-car_inventory__2[[#This Row],[Manufacture Year]]&lt;0,100-car_inventory__2[[#This Row],[Manufacture Year]]+23,23-car_inventory__2[[#This Row],[Manufacture Year]])</f>
        <v>13</v>
      </c>
      <c r="H32" s="33">
        <v>31144.400000000001</v>
      </c>
      <c r="I32" s="37">
        <f t="shared" si="1"/>
        <v>2306.9925925925927</v>
      </c>
      <c r="J32" s="33" t="s">
        <v>210</v>
      </c>
      <c r="K32" s="33" t="s">
        <v>239</v>
      </c>
      <c r="L32" s="33">
        <v>100000</v>
      </c>
      <c r="M32" s="38" t="str">
        <f>IF(car_inventory__2[[#This Row],[Miles]]&lt;=car_inventory__2[[#This Row],[Warantee Miles]], "Y","Not Covered")</f>
        <v>Y</v>
      </c>
      <c r="N32" s="40" t="str">
        <f>CONCATENATE(car_inventory__2[[#This Row],[Make]],car_inventory__2[[#This Row],[Manufacture Year]],car_inventory__2[[#This Row],[Model]],UPPER(LEFT(J32,3)),RIGHT(car_inventory__2[[#This Row],[Car ID]],3))</f>
        <v>GM10SLVBLA017</v>
      </c>
    </row>
    <row r="33" spans="1:14">
      <c r="A33" s="32" t="s">
        <v>261</v>
      </c>
      <c r="B33" s="33" t="str">
        <f t="shared" si="0"/>
        <v>HO</v>
      </c>
      <c r="C33" s="33" t="str">
        <f>VLOOKUP(car_inventory__2[[#This Row],[Make]],B$69:C$74,2)</f>
        <v>Honda</v>
      </c>
      <c r="D33" s="33" t="str">
        <f>MID(car_inventory__2[[#This Row],[Car ID]],5,3)</f>
        <v>CIV</v>
      </c>
      <c r="E33" s="33" t="str">
        <f>VLOOKUP(car_inventory__2[[#This Row],[Model]],D$69:E$79,2)</f>
        <v>Civic</v>
      </c>
      <c r="F33" s="33" t="str">
        <f>MID(car_inventory__2[[#This Row],[Car ID]],3,2)</f>
        <v>11</v>
      </c>
      <c r="G33" s="33">
        <f>IF(23-car_inventory__2[[#This Row],[Manufacture Year]]&lt;0,100-car_inventory__2[[#This Row],[Manufacture Year]]+23,23-car_inventory__2[[#This Row],[Manufacture Year]])</f>
        <v>12</v>
      </c>
      <c r="H33" s="33">
        <v>30555.3</v>
      </c>
      <c r="I33" s="37">
        <f t="shared" si="1"/>
        <v>2444.424</v>
      </c>
      <c r="J33" s="33" t="s">
        <v>210</v>
      </c>
      <c r="K33" s="33" t="s">
        <v>216</v>
      </c>
      <c r="L33" s="33">
        <v>75000</v>
      </c>
      <c r="M33" s="38" t="str">
        <f>IF(car_inventory__2[[#This Row],[Miles]]&lt;=car_inventory__2[[#This Row],[Warantee Miles]], "Y","Not Covered")</f>
        <v>Y</v>
      </c>
      <c r="N33" s="40" t="str">
        <f>CONCATENATE(car_inventory__2[[#This Row],[Make]],car_inventory__2[[#This Row],[Manufacture Year]],car_inventory__2[[#This Row],[Model]],UPPER(LEFT(J33,3)),RIGHT(car_inventory__2[[#This Row],[Car ID]],3))</f>
        <v>HO11CIVBLA034</v>
      </c>
    </row>
    <row r="34" spans="1:14">
      <c r="A34" s="32" t="s">
        <v>255</v>
      </c>
      <c r="B34" s="33" t="str">
        <f t="shared" ref="B34:B55" si="2">LEFT(A34,2)</f>
        <v>TY</v>
      </c>
      <c r="C34" s="33" t="str">
        <f>VLOOKUP(car_inventory__2[[#This Row],[Make]],B$69:C$74,2)</f>
        <v>Toyota</v>
      </c>
      <c r="D34" s="33" t="str">
        <f>MID(car_inventory__2[[#This Row],[Car ID]],5,3)</f>
        <v>COR</v>
      </c>
      <c r="E34" s="33" t="str">
        <f>VLOOKUP(car_inventory__2[[#This Row],[Model]],D$69:E$79,2)</f>
        <v>Corola</v>
      </c>
      <c r="F34" s="33" t="str">
        <f>MID(car_inventory__2[[#This Row],[Car ID]],3,2)</f>
        <v>12</v>
      </c>
      <c r="G34" s="33">
        <f>IF(23-car_inventory__2[[#This Row],[Manufacture Year]]&lt;0,100-car_inventory__2[[#This Row],[Manufacture Year]]+23,23-car_inventory__2[[#This Row],[Manufacture Year]])</f>
        <v>11</v>
      </c>
      <c r="H34" s="33">
        <v>29601.9</v>
      </c>
      <c r="I34" s="37">
        <f t="shared" ref="I34:I53" si="3">H34/(G34+0.5)</f>
        <v>2574.0782608695654</v>
      </c>
      <c r="J34" s="33" t="s">
        <v>210</v>
      </c>
      <c r="K34" s="33" t="s">
        <v>233</v>
      </c>
      <c r="L34" s="33">
        <v>100000</v>
      </c>
      <c r="M34" s="38" t="str">
        <f>IF(car_inventory__2[[#This Row],[Miles]]&lt;=car_inventory__2[[#This Row],[Warantee Miles]], "Y","Not Covered")</f>
        <v>Y</v>
      </c>
      <c r="N34" s="40" t="str">
        <f>CONCATENATE(car_inventory__2[[#This Row],[Make]],car_inventory__2[[#This Row],[Manufacture Year]],car_inventory__2[[#This Row],[Model]],UPPER(LEFT(J34,3)),RIGHT(car_inventory__2[[#This Row],[Car ID]],3))</f>
        <v>TY12CORBLA028</v>
      </c>
    </row>
    <row r="35" spans="1:14">
      <c r="A35" s="32" t="s">
        <v>274</v>
      </c>
      <c r="B35" s="33" t="str">
        <f t="shared" si="2"/>
        <v>HY</v>
      </c>
      <c r="C35" s="33" t="str">
        <f>VLOOKUP(car_inventory__2[[#This Row],[Make]],B$69:C$74,2)</f>
        <v>Hyundai</v>
      </c>
      <c r="D35" s="33" t="str">
        <f>MID(car_inventory__2[[#This Row],[Car ID]],5,3)</f>
        <v>ELA</v>
      </c>
      <c r="E35" s="33" t="str">
        <f>VLOOKUP(car_inventory__2[[#This Row],[Model]],D$69:E$79,2)</f>
        <v>Elantra</v>
      </c>
      <c r="F35" s="33" t="str">
        <f>MID(car_inventory__2[[#This Row],[Car ID]],3,2)</f>
        <v>11</v>
      </c>
      <c r="G35" s="33">
        <f>IF(23-car_inventory__2[[#This Row],[Manufacture Year]]&lt;0,100-car_inventory__2[[#This Row],[Manufacture Year]]+23,23-car_inventory__2[[#This Row],[Manufacture Year]])</f>
        <v>12</v>
      </c>
      <c r="H35" s="33">
        <v>29102.3</v>
      </c>
      <c r="I35" s="37">
        <f t="shared" si="3"/>
        <v>2328.1839999999997</v>
      </c>
      <c r="J35" s="33" t="s">
        <v>210</v>
      </c>
      <c r="K35" s="33" t="s">
        <v>237</v>
      </c>
      <c r="L35" s="33">
        <v>100000</v>
      </c>
      <c r="M35" s="38" t="str">
        <f>IF(car_inventory__2[[#This Row],[Miles]]&lt;=car_inventory__2[[#This Row],[Warantee Miles]], "Y","Not Covered")</f>
        <v>Y</v>
      </c>
      <c r="N35" s="40" t="str">
        <f>CONCATENATE(car_inventory__2[[#This Row],[Make]],car_inventory__2[[#This Row],[Manufacture Year]],car_inventory__2[[#This Row],[Model]],UPPER(LEFT(J35,3)),RIGHT(car_inventory__2[[#This Row],[Car ID]],3))</f>
        <v>HY11ELABLA049</v>
      </c>
    </row>
    <row r="36" spans="1:14">
      <c r="A36" s="32" t="s">
        <v>314</v>
      </c>
      <c r="B36" s="33" t="str">
        <f t="shared" si="2"/>
        <v>GM</v>
      </c>
      <c r="C36" s="33" t="str">
        <f>VLOOKUP(car_inventory__2[[#This Row],[Make]],B$69:C$74,2)</f>
        <v>General Motors</v>
      </c>
      <c r="D36" s="33" t="str">
        <f>MID(car_inventory__2[[#This Row],[Car ID]],5,3)</f>
        <v>CMR</v>
      </c>
      <c r="E36" s="33" t="str">
        <f>VLOOKUP(car_inventory__2[[#This Row],[Model]],D$69:E$79,2)</f>
        <v>Camero</v>
      </c>
      <c r="F36" s="33" t="str">
        <f>MID(car_inventory__2[[#This Row],[Car ID]],3,2)</f>
        <v>09</v>
      </c>
      <c r="G36" s="33">
        <f>IF(23-car_inventory__2[[#This Row],[Manufacture Year]]&lt;0,100-car_inventory__2[[#This Row],[Manufacture Year]]+23,23-car_inventory__2[[#This Row],[Manufacture Year]])</f>
        <v>14</v>
      </c>
      <c r="H36" s="33">
        <v>28464.799999999999</v>
      </c>
      <c r="I36" s="37">
        <f t="shared" si="3"/>
        <v>1963.0896551724138</v>
      </c>
      <c r="J36" s="33" t="s">
        <v>212</v>
      </c>
      <c r="K36" s="33" t="s">
        <v>233</v>
      </c>
      <c r="L36" s="33">
        <v>100000</v>
      </c>
      <c r="M36" s="38" t="str">
        <f>IF(car_inventory__2[[#This Row],[Miles]]&lt;=car_inventory__2[[#This Row],[Warantee Miles]], "Y","Not Covered")</f>
        <v>Y</v>
      </c>
      <c r="N36" s="40" t="str">
        <f>CONCATENATE(car_inventory__2[[#This Row],[Make]],car_inventory__2[[#This Row],[Manufacture Year]],car_inventory__2[[#This Row],[Model]],UPPER(LEFT(J36,3)),RIGHT(car_inventory__2[[#This Row],[Car ID]],3))</f>
        <v>GM09CMRWHI014</v>
      </c>
    </row>
    <row r="37" spans="1:14">
      <c r="A37" s="32" t="s">
        <v>224</v>
      </c>
      <c r="B37" s="33" t="str">
        <f t="shared" si="2"/>
        <v>FD</v>
      </c>
      <c r="C37" s="33" t="str">
        <f>VLOOKUP(car_inventory__2[[#This Row],[Make]],B$69:C$74,2)</f>
        <v>Ford</v>
      </c>
      <c r="D37" s="33" t="str">
        <f>MID(car_inventory__2[[#This Row],[Car ID]],5,3)</f>
        <v>FCS</v>
      </c>
      <c r="E37" s="33" t="str">
        <f>VLOOKUP(car_inventory__2[[#This Row],[Model]],D$69:E$79,2)</f>
        <v>Focus</v>
      </c>
      <c r="F37" s="33" t="str">
        <f>MID(car_inventory__2[[#This Row],[Car ID]],3,2)</f>
        <v>13</v>
      </c>
      <c r="G37" s="33">
        <f>IF(23-car_inventory__2[[#This Row],[Manufacture Year]]&lt;0,100-car_inventory__2[[#This Row],[Manufacture Year]]+23,23-car_inventory__2[[#This Row],[Manufacture Year]])</f>
        <v>10</v>
      </c>
      <c r="H37" s="33">
        <v>27637.1</v>
      </c>
      <c r="I37" s="37">
        <f t="shared" si="3"/>
        <v>2632.1047619047617</v>
      </c>
      <c r="J37" s="33" t="s">
        <v>210</v>
      </c>
      <c r="K37" s="33" t="s">
        <v>181</v>
      </c>
      <c r="L37" s="33">
        <v>75000</v>
      </c>
      <c r="M37" s="38" t="str">
        <f>IF(car_inventory__2[[#This Row],[Miles]]&lt;=car_inventory__2[[#This Row],[Warantee Miles]], "Y","Not Covered")</f>
        <v>Y</v>
      </c>
      <c r="N37" s="40" t="str">
        <f>CONCATENATE(car_inventory__2[[#This Row],[Make]],car_inventory__2[[#This Row],[Manufacture Year]],car_inventory__2[[#This Row],[Model]],UPPER(LEFT(J37,3)),RIGHT(car_inventory__2[[#This Row],[Car ID]],3))</f>
        <v>FD13FCSBLA009</v>
      </c>
    </row>
    <row r="38" spans="1:14">
      <c r="A38" s="32" t="s">
        <v>225</v>
      </c>
      <c r="B38" s="33" t="str">
        <f t="shared" si="2"/>
        <v>FD</v>
      </c>
      <c r="C38" s="33" t="str">
        <f>VLOOKUP(car_inventory__2[[#This Row],[Make]],B$69:C$74,2)</f>
        <v>Ford</v>
      </c>
      <c r="D38" s="33" t="str">
        <f>MID(car_inventory__2[[#This Row],[Car ID]],5,3)</f>
        <v>FCS</v>
      </c>
      <c r="E38" s="33" t="str">
        <f>VLOOKUP(car_inventory__2[[#This Row],[Model]],D$69:E$79,2)</f>
        <v>Focus</v>
      </c>
      <c r="F38" s="33" t="str">
        <f>MID(car_inventory__2[[#This Row],[Car ID]],3,2)</f>
        <v>13</v>
      </c>
      <c r="G38" s="33">
        <f>IF(23-car_inventory__2[[#This Row],[Manufacture Year]]&lt;0,100-car_inventory__2[[#This Row],[Manufacture Year]]+23,23-car_inventory__2[[#This Row],[Manufacture Year]])</f>
        <v>10</v>
      </c>
      <c r="H38" s="33">
        <v>27534.799999999999</v>
      </c>
      <c r="I38" s="37">
        <f t="shared" si="3"/>
        <v>2622.3619047619045</v>
      </c>
      <c r="J38" s="33" t="s">
        <v>212</v>
      </c>
      <c r="K38" s="33" t="s">
        <v>226</v>
      </c>
      <c r="L38" s="33">
        <v>75000</v>
      </c>
      <c r="M38" s="38" t="str">
        <f>IF(car_inventory__2[[#This Row],[Miles]]&lt;=car_inventory__2[[#This Row],[Warantee Miles]], "Y","Not Covered")</f>
        <v>Y</v>
      </c>
      <c r="N38" s="40" t="str">
        <f>CONCATENATE(car_inventory__2[[#This Row],[Make]],car_inventory__2[[#This Row],[Manufacture Year]],car_inventory__2[[#This Row],[Model]],UPPER(LEFT(J38,3)),RIGHT(car_inventory__2[[#This Row],[Car ID]],3))</f>
        <v>FD13FCSWHI010</v>
      </c>
    </row>
    <row r="39" spans="1:14">
      <c r="A39" s="32" t="s">
        <v>269</v>
      </c>
      <c r="B39" s="33" t="str">
        <f t="shared" si="2"/>
        <v>CR</v>
      </c>
      <c r="C39" s="33" t="str">
        <f>VLOOKUP(car_inventory__2[[#This Row],[Make]],B$69:C$74,2)</f>
        <v>Chrysler</v>
      </c>
      <c r="D39" s="33" t="str">
        <f>MID(car_inventory__2[[#This Row],[Car ID]],5,3)</f>
        <v>PTC</v>
      </c>
      <c r="E39" s="33" t="str">
        <f>VLOOKUP(car_inventory__2[[#This Row],[Model]],D$69:E$79,2)</f>
        <v>PT Cruiser</v>
      </c>
      <c r="F39" s="33" t="str">
        <f>MID(car_inventory__2[[#This Row],[Car ID]],3,2)</f>
        <v>11</v>
      </c>
      <c r="G39" s="33">
        <f>IF(23-car_inventory__2[[#This Row],[Manufacture Year]]&lt;0,100-car_inventory__2[[#This Row],[Manufacture Year]]+23,23-car_inventory__2[[#This Row],[Manufacture Year]])</f>
        <v>12</v>
      </c>
      <c r="H39" s="33">
        <v>27394.2</v>
      </c>
      <c r="I39" s="37">
        <f t="shared" si="3"/>
        <v>2191.5360000000001</v>
      </c>
      <c r="J39" s="33" t="s">
        <v>210</v>
      </c>
      <c r="K39" s="33" t="s">
        <v>230</v>
      </c>
      <c r="L39" s="33">
        <v>75000</v>
      </c>
      <c r="M39" s="38" t="str">
        <f>IF(car_inventory__2[[#This Row],[Miles]]&lt;=car_inventory__2[[#This Row],[Warantee Miles]], "Y","Not Covered")</f>
        <v>Y</v>
      </c>
      <c r="N39" s="40" t="str">
        <f>CONCATENATE(car_inventory__2[[#This Row],[Make]],car_inventory__2[[#This Row],[Manufacture Year]],car_inventory__2[[#This Row],[Model]],UPPER(LEFT(J39,3)),RIGHT(car_inventory__2[[#This Row],[Car ID]],3))</f>
        <v>CR11PTCBLA044</v>
      </c>
    </row>
    <row r="40" spans="1:14">
      <c r="A40" s="32" t="s">
        <v>262</v>
      </c>
      <c r="B40" s="33" t="str">
        <f t="shared" si="2"/>
        <v>HO</v>
      </c>
      <c r="C40" s="33" t="str">
        <f>VLOOKUP(car_inventory__2[[#This Row],[Make]],B$69:C$74,2)</f>
        <v>Honda</v>
      </c>
      <c r="D40" s="33" t="str">
        <f>MID(car_inventory__2[[#This Row],[Car ID]],5,3)</f>
        <v>CIV</v>
      </c>
      <c r="E40" s="33" t="str">
        <f>VLOOKUP(car_inventory__2[[#This Row],[Model]],D$69:E$79,2)</f>
        <v>Civic</v>
      </c>
      <c r="F40" s="33" t="str">
        <f>MID(car_inventory__2[[#This Row],[Car ID]],3,2)</f>
        <v>12</v>
      </c>
      <c r="G40" s="33">
        <f>IF(23-car_inventory__2[[#This Row],[Manufacture Year]]&lt;0,100-car_inventory__2[[#This Row],[Manufacture Year]]+23,23-car_inventory__2[[#This Row],[Manufacture Year]])</f>
        <v>11</v>
      </c>
      <c r="H40" s="33">
        <v>24513.200000000001</v>
      </c>
      <c r="I40" s="37">
        <f t="shared" si="3"/>
        <v>2131.5826086956522</v>
      </c>
      <c r="J40" s="33" t="s">
        <v>210</v>
      </c>
      <c r="K40" s="33" t="s">
        <v>239</v>
      </c>
      <c r="L40" s="33">
        <v>75000</v>
      </c>
      <c r="M40" s="38" t="str">
        <f>IF(car_inventory__2[[#This Row],[Miles]]&lt;=car_inventory__2[[#This Row],[Warantee Miles]], "Y","Not Covered")</f>
        <v>Y</v>
      </c>
      <c r="N40" s="40" t="str">
        <f>CONCATENATE(car_inventory__2[[#This Row],[Make]],car_inventory__2[[#This Row],[Manufacture Year]],car_inventory__2[[#This Row],[Model]],UPPER(LEFT(J40,3)),RIGHT(car_inventory__2[[#This Row],[Car ID]],3))</f>
        <v>HO12CIVBLA035</v>
      </c>
    </row>
    <row r="41" spans="1:14">
      <c r="A41" s="32" t="s">
        <v>259</v>
      </c>
      <c r="B41" s="33" t="str">
        <f t="shared" si="2"/>
        <v>HO</v>
      </c>
      <c r="C41" s="33" t="str">
        <f>VLOOKUP(car_inventory__2[[#This Row],[Make]],B$69:C$74,2)</f>
        <v>Honda</v>
      </c>
      <c r="D41" s="33" t="str">
        <f>MID(car_inventory__2[[#This Row],[Car ID]],5,3)</f>
        <v>CIV</v>
      </c>
      <c r="E41" s="33" t="str">
        <f>VLOOKUP(car_inventory__2[[#This Row],[Model]],D$69:E$79,2)</f>
        <v>Civic</v>
      </c>
      <c r="F41" s="33" t="str">
        <f>MID(car_inventory__2[[#This Row],[Car ID]],3,2)</f>
        <v>10</v>
      </c>
      <c r="G41" s="33">
        <f>IF(23-car_inventory__2[[#This Row],[Manufacture Year]]&lt;0,100-car_inventory__2[[#This Row],[Manufacture Year]]+23,23-car_inventory__2[[#This Row],[Manufacture Year]])</f>
        <v>13</v>
      </c>
      <c r="H41" s="33">
        <v>22573</v>
      </c>
      <c r="I41" s="37">
        <f t="shared" si="3"/>
        <v>1672.0740740740741</v>
      </c>
      <c r="J41" s="33" t="s">
        <v>242</v>
      </c>
      <c r="K41" s="33" t="s">
        <v>237</v>
      </c>
      <c r="L41" s="33">
        <v>75000</v>
      </c>
      <c r="M41" s="38" t="str">
        <f>IF(car_inventory__2[[#This Row],[Miles]]&lt;=car_inventory__2[[#This Row],[Warantee Miles]], "Y","Not Covered")</f>
        <v>Y</v>
      </c>
      <c r="N41" s="40" t="str">
        <f>CONCATENATE(car_inventory__2[[#This Row],[Make]],car_inventory__2[[#This Row],[Manufacture Year]],car_inventory__2[[#This Row],[Model]],UPPER(LEFT(J41,3)),RIGHT(car_inventory__2[[#This Row],[Car ID]],3))</f>
        <v>HO10CIVBLU032</v>
      </c>
    </row>
    <row r="42" spans="1:14">
      <c r="A42" s="32" t="s">
        <v>229</v>
      </c>
      <c r="B42" s="33" t="str">
        <f t="shared" si="2"/>
        <v>FD</v>
      </c>
      <c r="C42" s="33" t="str">
        <f>VLOOKUP(car_inventory__2[[#This Row],[Make]],B$69:C$74,2)</f>
        <v>Ford</v>
      </c>
      <c r="D42" s="33" t="str">
        <f>MID(car_inventory__2[[#This Row],[Car ID]],5,3)</f>
        <v>FCS</v>
      </c>
      <c r="E42" s="33" t="str">
        <f>VLOOKUP(car_inventory__2[[#This Row],[Model]],D$69:E$79,2)</f>
        <v>Focus</v>
      </c>
      <c r="F42" s="33" t="str">
        <f>MID(car_inventory__2[[#This Row],[Car ID]],3,2)</f>
        <v>13</v>
      </c>
      <c r="G42" s="33">
        <f>IF(23-car_inventory__2[[#This Row],[Manufacture Year]]&lt;0,100-car_inventory__2[[#This Row],[Manufacture Year]]+23,23-car_inventory__2[[#This Row],[Manufacture Year]])</f>
        <v>10</v>
      </c>
      <c r="H42" s="33">
        <v>22521.599999999999</v>
      </c>
      <c r="I42" s="37">
        <f t="shared" si="3"/>
        <v>2144.9142857142856</v>
      </c>
      <c r="J42" s="33" t="s">
        <v>210</v>
      </c>
      <c r="K42" s="33" t="s">
        <v>230</v>
      </c>
      <c r="L42" s="33">
        <v>75000</v>
      </c>
      <c r="M42" s="38" t="str">
        <f>IF(car_inventory__2[[#This Row],[Miles]]&lt;=car_inventory__2[[#This Row],[Warantee Miles]], "Y","Not Covered")</f>
        <v>Y</v>
      </c>
      <c r="N42" s="40" t="str">
        <f>CONCATENATE(car_inventory__2[[#This Row],[Make]],car_inventory__2[[#This Row],[Manufacture Year]],car_inventory__2[[#This Row],[Model]],UPPER(LEFT(J42,3)),RIGHT(car_inventory__2[[#This Row],[Car ID]],3))</f>
        <v>FD13FCSBLA012</v>
      </c>
    </row>
    <row r="43" spans="1:14">
      <c r="A43" s="32" t="s">
        <v>275</v>
      </c>
      <c r="B43" s="33" t="str">
        <f t="shared" si="2"/>
        <v>HY</v>
      </c>
      <c r="C43" s="33" t="str">
        <f>VLOOKUP(car_inventory__2[[#This Row],[Make]],B$69:C$74,2)</f>
        <v>Hyundai</v>
      </c>
      <c r="D43" s="33" t="str">
        <f>MID(car_inventory__2[[#This Row],[Car ID]],5,3)</f>
        <v>ELA</v>
      </c>
      <c r="E43" s="33" t="str">
        <f>VLOOKUP(car_inventory__2[[#This Row],[Model]],D$69:E$79,2)</f>
        <v>Elantra</v>
      </c>
      <c r="F43" s="33" t="str">
        <f>MID(car_inventory__2[[#This Row],[Car ID]],3,2)</f>
        <v>12</v>
      </c>
      <c r="G43" s="33">
        <f>IF(23-car_inventory__2[[#This Row],[Manufacture Year]]&lt;0,100-car_inventory__2[[#This Row],[Manufacture Year]]+23,23-car_inventory__2[[#This Row],[Manufacture Year]])</f>
        <v>11</v>
      </c>
      <c r="H43" s="33">
        <v>22282</v>
      </c>
      <c r="I43" s="37">
        <f t="shared" si="3"/>
        <v>1937.5652173913043</v>
      </c>
      <c r="J43" s="33" t="s">
        <v>242</v>
      </c>
      <c r="K43" s="33" t="s">
        <v>213</v>
      </c>
      <c r="L43" s="33">
        <v>100000</v>
      </c>
      <c r="M43" s="38" t="str">
        <f>IF(car_inventory__2[[#This Row],[Miles]]&lt;=car_inventory__2[[#This Row],[Warantee Miles]], "Y","Not Covered")</f>
        <v>Y</v>
      </c>
      <c r="N43" s="40" t="str">
        <f>CONCATENATE(car_inventory__2[[#This Row],[Make]],car_inventory__2[[#This Row],[Manufacture Year]],car_inventory__2[[#This Row],[Model]],UPPER(LEFT(J43,3)),RIGHT(car_inventory__2[[#This Row],[Car ID]],3))</f>
        <v>HY12ELABLU050</v>
      </c>
    </row>
    <row r="44" spans="1:14">
      <c r="A44" s="32" t="s">
        <v>277</v>
      </c>
      <c r="B44" s="33" t="str">
        <f t="shared" si="2"/>
        <v>HY</v>
      </c>
      <c r="C44" s="33" t="str">
        <f>VLOOKUP(car_inventory__2[[#This Row],[Make]],B$69:C$74,2)</f>
        <v>Hyundai</v>
      </c>
      <c r="D44" s="33" t="str">
        <f>MID(car_inventory__2[[#This Row],[Car ID]],5,3)</f>
        <v>ELA</v>
      </c>
      <c r="E44" s="33" t="str">
        <f>VLOOKUP(car_inventory__2[[#This Row],[Model]],D$69:E$79,2)</f>
        <v>Elantra</v>
      </c>
      <c r="F44" s="33" t="str">
        <f>MID(car_inventory__2[[#This Row],[Car ID]],3,2)</f>
        <v>13</v>
      </c>
      <c r="G44" s="33">
        <f>IF(23-car_inventory__2[[#This Row],[Manufacture Year]]&lt;0,100-car_inventory__2[[#This Row],[Manufacture Year]]+23,23-car_inventory__2[[#This Row],[Manufacture Year]])</f>
        <v>10</v>
      </c>
      <c r="H44" s="33">
        <v>22188.5</v>
      </c>
      <c r="I44" s="37">
        <f t="shared" si="3"/>
        <v>2113.1904761904761</v>
      </c>
      <c r="J44" s="33" t="s">
        <v>242</v>
      </c>
      <c r="K44" s="33" t="s">
        <v>220</v>
      </c>
      <c r="L44" s="33">
        <v>100000</v>
      </c>
      <c r="M44" s="38" t="str">
        <f>IF(car_inventory__2[[#This Row],[Miles]]&lt;=car_inventory__2[[#This Row],[Warantee Miles]], "Y","Not Covered")</f>
        <v>Y</v>
      </c>
      <c r="N44" s="40" t="str">
        <f>CONCATENATE(car_inventory__2[[#This Row],[Make]],car_inventory__2[[#This Row],[Manufacture Year]],car_inventory__2[[#This Row],[Model]],UPPER(LEFT(J44,3)),RIGHT(car_inventory__2[[#This Row],[Car ID]],3))</f>
        <v>HY13ELABLU052</v>
      </c>
    </row>
    <row r="45" spans="1:14">
      <c r="A45" s="32" t="s">
        <v>256</v>
      </c>
      <c r="B45" s="33" t="str">
        <f t="shared" si="2"/>
        <v>TY</v>
      </c>
      <c r="C45" s="33" t="str">
        <f>VLOOKUP(car_inventory__2[[#This Row],[Make]],B$69:C$74,2)</f>
        <v>Toyota</v>
      </c>
      <c r="D45" s="33" t="str">
        <f>MID(car_inventory__2[[#This Row],[Car ID]],5,3)</f>
        <v>CAM</v>
      </c>
      <c r="E45" s="33" t="str">
        <f>VLOOKUP(car_inventory__2[[#This Row],[Model]],D$69:E$79,2)</f>
        <v>Camry</v>
      </c>
      <c r="F45" s="33" t="str">
        <f>MID(car_inventory__2[[#This Row],[Car ID]],3,2)</f>
        <v>12</v>
      </c>
      <c r="G45" s="33">
        <f>IF(23-car_inventory__2[[#This Row],[Manufacture Year]]&lt;0,100-car_inventory__2[[#This Row],[Manufacture Year]]+23,23-car_inventory__2[[#This Row],[Manufacture Year]])</f>
        <v>11</v>
      </c>
      <c r="H45" s="33">
        <v>22128.2</v>
      </c>
      <c r="I45" s="37">
        <f t="shared" si="3"/>
        <v>1924.1913043478262</v>
      </c>
      <c r="J45" s="33" t="s">
        <v>242</v>
      </c>
      <c r="K45" s="33" t="s">
        <v>244</v>
      </c>
      <c r="L45" s="33">
        <v>100000</v>
      </c>
      <c r="M45" s="38" t="str">
        <f>IF(car_inventory__2[[#This Row],[Miles]]&lt;=car_inventory__2[[#This Row],[Warantee Miles]], "Y","Not Covered")</f>
        <v>Y</v>
      </c>
      <c r="N45" s="40" t="str">
        <f>CONCATENATE(car_inventory__2[[#This Row],[Make]],car_inventory__2[[#This Row],[Manufacture Year]],car_inventory__2[[#This Row],[Model]],UPPER(LEFT(J45,3)),RIGHT(car_inventory__2[[#This Row],[Car ID]],3))</f>
        <v>TY12CAMBLU029</v>
      </c>
    </row>
    <row r="46" spans="1:14">
      <c r="A46" s="32" t="s">
        <v>276</v>
      </c>
      <c r="B46" s="33" t="str">
        <f t="shared" si="2"/>
        <v>HY</v>
      </c>
      <c r="C46" s="33" t="str">
        <f>VLOOKUP(car_inventory__2[[#This Row],[Make]],B$69:C$74,2)</f>
        <v>Hyundai</v>
      </c>
      <c r="D46" s="33" t="str">
        <f>MID(car_inventory__2[[#This Row],[Car ID]],5,3)</f>
        <v>ELA</v>
      </c>
      <c r="E46" s="33" t="str">
        <f>VLOOKUP(car_inventory__2[[#This Row],[Model]],D$69:E$79,2)</f>
        <v>Elantra</v>
      </c>
      <c r="F46" s="33" t="str">
        <f>MID(car_inventory__2[[#This Row],[Car ID]],3,2)</f>
        <v>13</v>
      </c>
      <c r="G46" s="33">
        <f>IF(23-car_inventory__2[[#This Row],[Manufacture Year]]&lt;0,100-car_inventory__2[[#This Row],[Manufacture Year]]+23,23-car_inventory__2[[#This Row],[Manufacture Year]])</f>
        <v>10</v>
      </c>
      <c r="H46" s="33">
        <v>20223.900000000001</v>
      </c>
      <c r="I46" s="37">
        <f t="shared" si="3"/>
        <v>1926.0857142857144</v>
      </c>
      <c r="J46" s="33" t="s">
        <v>210</v>
      </c>
      <c r="K46" s="33" t="s">
        <v>226</v>
      </c>
      <c r="L46" s="33">
        <v>100000</v>
      </c>
      <c r="M46" s="38" t="str">
        <f>IF(car_inventory__2[[#This Row],[Miles]]&lt;=car_inventory__2[[#This Row],[Warantee Miles]], "Y","Not Covered")</f>
        <v>Y</v>
      </c>
      <c r="N46" s="40" t="str">
        <f>CONCATENATE(car_inventory__2[[#This Row],[Make]],car_inventory__2[[#This Row],[Manufacture Year]],car_inventory__2[[#This Row],[Model]],UPPER(LEFT(J46,3)),RIGHT(car_inventory__2[[#This Row],[Car ID]],3))</f>
        <v>HY13ELABLA051</v>
      </c>
    </row>
    <row r="47" spans="1:14">
      <c r="A47" s="32" t="s">
        <v>234</v>
      </c>
      <c r="B47" s="33" t="str">
        <f t="shared" si="2"/>
        <v>GM</v>
      </c>
      <c r="C47" s="33" t="str">
        <f>VLOOKUP(car_inventory__2[[#This Row],[Make]],B$69:C$74,2)</f>
        <v>General Motors</v>
      </c>
      <c r="D47" s="33" t="str">
        <f>MID(car_inventory__2[[#This Row],[Car ID]],5,3)</f>
        <v>CMR</v>
      </c>
      <c r="E47" s="33" t="str">
        <f>VLOOKUP(car_inventory__2[[#This Row],[Model]],D$69:E$79,2)</f>
        <v>Camero</v>
      </c>
      <c r="F47" s="33" t="str">
        <f>MID(car_inventory__2[[#This Row],[Car ID]],3,2)</f>
        <v>12</v>
      </c>
      <c r="G47" s="33">
        <f>IF(23-car_inventory__2[[#This Row],[Manufacture Year]]&lt;0,100-car_inventory__2[[#This Row],[Manufacture Year]]+23,23-car_inventory__2[[#This Row],[Manufacture Year]])</f>
        <v>11</v>
      </c>
      <c r="H47" s="33">
        <v>19421.099999999999</v>
      </c>
      <c r="I47" s="37">
        <f t="shared" si="3"/>
        <v>1688.7913043478259</v>
      </c>
      <c r="J47" s="33" t="s">
        <v>210</v>
      </c>
      <c r="K47" s="33" t="s">
        <v>235</v>
      </c>
      <c r="L47" s="33">
        <v>100000</v>
      </c>
      <c r="M47" s="38" t="str">
        <f>IF(car_inventory__2[[#This Row],[Miles]]&lt;=car_inventory__2[[#This Row],[Warantee Miles]], "Y","Not Covered")</f>
        <v>Y</v>
      </c>
      <c r="N47" s="40" t="str">
        <f>CONCATENATE(car_inventory__2[[#This Row],[Make]],car_inventory__2[[#This Row],[Manufacture Year]],car_inventory__2[[#This Row],[Model]],UPPER(LEFT(J47,3)),RIGHT(car_inventory__2[[#This Row],[Car ID]],3))</f>
        <v>GM12CMRBLA015</v>
      </c>
    </row>
    <row r="48" spans="1:14">
      <c r="A48" s="32" t="s">
        <v>227</v>
      </c>
      <c r="B48" s="33" t="str">
        <f t="shared" si="2"/>
        <v>FD</v>
      </c>
      <c r="C48" s="33" t="str">
        <f>VLOOKUP(car_inventory__2[[#This Row],[Make]],B$69:C$74,2)</f>
        <v>Ford</v>
      </c>
      <c r="D48" s="33" t="str">
        <f>MID(car_inventory__2[[#This Row],[Car ID]],5,3)</f>
        <v>FCS</v>
      </c>
      <c r="E48" s="33" t="str">
        <f>VLOOKUP(car_inventory__2[[#This Row],[Model]],D$69:E$79,2)</f>
        <v>Focus</v>
      </c>
      <c r="F48" s="33" t="str">
        <f>MID(car_inventory__2[[#This Row],[Car ID]],3,2)</f>
        <v>12</v>
      </c>
      <c r="G48" s="33">
        <f>IF(23-car_inventory__2[[#This Row],[Manufacture Year]]&lt;0,100-car_inventory__2[[#This Row],[Manufacture Year]]+23,23-car_inventory__2[[#This Row],[Manufacture Year]])</f>
        <v>11</v>
      </c>
      <c r="H48" s="33">
        <v>19341.7</v>
      </c>
      <c r="I48" s="37">
        <f t="shared" si="3"/>
        <v>1681.8869565217392</v>
      </c>
      <c r="J48" s="33" t="s">
        <v>212</v>
      </c>
      <c r="K48" s="33" t="s">
        <v>228</v>
      </c>
      <c r="L48" s="33">
        <v>75000</v>
      </c>
      <c r="M48" s="38" t="str">
        <f>IF(car_inventory__2[[#This Row],[Miles]]&lt;=car_inventory__2[[#This Row],[Warantee Miles]], "Y","Not Covered")</f>
        <v>Y</v>
      </c>
      <c r="N48" s="40" t="str">
        <f>CONCATENATE(car_inventory__2[[#This Row],[Make]],car_inventory__2[[#This Row],[Manufacture Year]],car_inventory__2[[#This Row],[Model]],UPPER(LEFT(J48,3)),RIGHT(car_inventory__2[[#This Row],[Car ID]],3))</f>
        <v>FD12FCSWHI011</v>
      </c>
    </row>
    <row r="49" spans="1:14">
      <c r="A49" s="32" t="s">
        <v>254</v>
      </c>
      <c r="B49" s="33" t="str">
        <f t="shared" si="2"/>
        <v>TY</v>
      </c>
      <c r="C49" s="33" t="str">
        <f>VLOOKUP(car_inventory__2[[#This Row],[Make]],B$69:C$74,2)</f>
        <v>Toyota</v>
      </c>
      <c r="D49" s="33" t="str">
        <f>MID(car_inventory__2[[#This Row],[Car ID]],5,3)</f>
        <v>COR</v>
      </c>
      <c r="E49" s="33" t="str">
        <f>VLOOKUP(car_inventory__2[[#This Row],[Model]],D$69:E$79,2)</f>
        <v>Corola</v>
      </c>
      <c r="F49" s="33" t="str">
        <f>MID(car_inventory__2[[#This Row],[Car ID]],3,2)</f>
        <v>14</v>
      </c>
      <c r="G49" s="33">
        <f>IF(23-car_inventory__2[[#This Row],[Manufacture Year]]&lt;0,100-car_inventory__2[[#This Row],[Manufacture Year]]+23,23-car_inventory__2[[#This Row],[Manufacture Year]])</f>
        <v>9</v>
      </c>
      <c r="H49" s="33">
        <v>17556.3</v>
      </c>
      <c r="I49" s="37">
        <f t="shared" si="3"/>
        <v>1848.0315789473684</v>
      </c>
      <c r="J49" s="33" t="s">
        <v>242</v>
      </c>
      <c r="K49" s="33" t="s">
        <v>226</v>
      </c>
      <c r="L49" s="33">
        <v>100000</v>
      </c>
      <c r="M49" s="38" t="str">
        <f>IF(car_inventory__2[[#This Row],[Miles]]&lt;=car_inventory__2[[#This Row],[Warantee Miles]], "Y","Not Covered")</f>
        <v>Y</v>
      </c>
      <c r="N49" s="40" t="str">
        <f>CONCATENATE(car_inventory__2[[#This Row],[Make]],car_inventory__2[[#This Row],[Manufacture Year]],car_inventory__2[[#This Row],[Model]],UPPER(LEFT(J49,3)),RIGHT(car_inventory__2[[#This Row],[Car ID]],3))</f>
        <v>TY14CORBLU027</v>
      </c>
    </row>
    <row r="50" spans="1:14">
      <c r="A50" s="32" t="s">
        <v>236</v>
      </c>
      <c r="B50" s="33" t="str">
        <f t="shared" si="2"/>
        <v>GM</v>
      </c>
      <c r="C50" s="33" t="str">
        <f>VLOOKUP(car_inventory__2[[#This Row],[Make]],B$69:C$74,2)</f>
        <v>General Motors</v>
      </c>
      <c r="D50" s="33" t="str">
        <f>MID(car_inventory__2[[#This Row],[Car ID]],5,3)</f>
        <v>CMR</v>
      </c>
      <c r="E50" s="33" t="str">
        <f>VLOOKUP(car_inventory__2[[#This Row],[Model]],D$69:E$79,2)</f>
        <v>Camero</v>
      </c>
      <c r="F50" s="33" t="str">
        <f>MID(car_inventory__2[[#This Row],[Car ID]],3,2)</f>
        <v>14</v>
      </c>
      <c r="G50" s="33">
        <f>IF(23-car_inventory__2[[#This Row],[Manufacture Year]]&lt;0,100-car_inventory__2[[#This Row],[Manufacture Year]]+23,23-car_inventory__2[[#This Row],[Manufacture Year]])</f>
        <v>9</v>
      </c>
      <c r="H50" s="33">
        <v>14289.6</v>
      </c>
      <c r="I50" s="37">
        <f t="shared" si="3"/>
        <v>1504.1684210526316</v>
      </c>
      <c r="J50" s="33" t="s">
        <v>212</v>
      </c>
      <c r="K50" s="33" t="s">
        <v>237</v>
      </c>
      <c r="L50" s="33">
        <v>100000</v>
      </c>
      <c r="M50" s="38" t="str">
        <f>IF(car_inventory__2[[#This Row],[Miles]]&lt;=car_inventory__2[[#This Row],[Warantee Miles]], "Y","Not Covered")</f>
        <v>Y</v>
      </c>
      <c r="N50" s="40" t="str">
        <f>CONCATENATE(car_inventory__2[[#This Row],[Make]],car_inventory__2[[#This Row],[Manufacture Year]],car_inventory__2[[#This Row],[Model]],UPPER(LEFT(J50,3)),RIGHT(car_inventory__2[[#This Row],[Car ID]],3))</f>
        <v>GM14CMRWHI016</v>
      </c>
    </row>
    <row r="51" spans="1:14">
      <c r="A51" s="32" t="s">
        <v>263</v>
      </c>
      <c r="B51" s="33" t="str">
        <f t="shared" si="2"/>
        <v>HO</v>
      </c>
      <c r="C51" s="33" t="str">
        <f>VLOOKUP(car_inventory__2[[#This Row],[Make]],B$69:C$74,2)</f>
        <v>Honda</v>
      </c>
      <c r="D51" s="33" t="str">
        <f>MID(car_inventory__2[[#This Row],[Car ID]],5,3)</f>
        <v>CIV</v>
      </c>
      <c r="E51" s="33" t="str">
        <f>VLOOKUP(car_inventory__2[[#This Row],[Model]],D$69:E$79,2)</f>
        <v>Civic</v>
      </c>
      <c r="F51" s="33" t="str">
        <f>MID(car_inventory__2[[#This Row],[Car ID]],3,2)</f>
        <v>13</v>
      </c>
      <c r="G51" s="33">
        <f>IF(23-car_inventory__2[[#This Row],[Manufacture Year]]&lt;0,100-car_inventory__2[[#This Row],[Manufacture Year]]+23,23-car_inventory__2[[#This Row],[Manufacture Year]])</f>
        <v>10</v>
      </c>
      <c r="H51" s="33">
        <v>13867.6</v>
      </c>
      <c r="I51" s="37">
        <f t="shared" si="3"/>
        <v>1320.7238095238095</v>
      </c>
      <c r="J51" s="33" t="s">
        <v>210</v>
      </c>
      <c r="K51" s="33" t="s">
        <v>244</v>
      </c>
      <c r="L51" s="33">
        <v>75000</v>
      </c>
      <c r="M51" s="38" t="str">
        <f>IF(car_inventory__2[[#This Row],[Miles]]&lt;=car_inventory__2[[#This Row],[Warantee Miles]], "Y","Not Covered")</f>
        <v>Y</v>
      </c>
      <c r="N51" s="40" t="str">
        <f>CONCATENATE(car_inventory__2[[#This Row],[Make]],car_inventory__2[[#This Row],[Manufacture Year]],car_inventory__2[[#This Row],[Model]],UPPER(LEFT(J51,3)),RIGHT(car_inventory__2[[#This Row],[Car ID]],3))</f>
        <v>HO13CIVBLA036</v>
      </c>
    </row>
    <row r="52" spans="1:14">
      <c r="A52" s="32" t="s">
        <v>231</v>
      </c>
      <c r="B52" s="33" t="str">
        <f t="shared" si="2"/>
        <v>FD</v>
      </c>
      <c r="C52" s="33" t="str">
        <f>VLOOKUP(car_inventory__2[[#This Row],[Make]],B$69:C$74,2)</f>
        <v>Ford</v>
      </c>
      <c r="D52" s="33" t="str">
        <f>MID(car_inventory__2[[#This Row],[Car ID]],5,3)</f>
        <v>FCS</v>
      </c>
      <c r="E52" s="33" t="str">
        <f>VLOOKUP(car_inventory__2[[#This Row],[Model]],D$69:E$79,2)</f>
        <v>Focus</v>
      </c>
      <c r="F52" s="33" t="str">
        <f>MID(car_inventory__2[[#This Row],[Car ID]],3,2)</f>
        <v>13</v>
      </c>
      <c r="G52" s="33">
        <f>IF(23-car_inventory__2[[#This Row],[Manufacture Year]]&lt;0,100-car_inventory__2[[#This Row],[Manufacture Year]]+23,23-car_inventory__2[[#This Row],[Manufacture Year]])</f>
        <v>10</v>
      </c>
      <c r="H52" s="33">
        <v>13682.9</v>
      </c>
      <c r="I52" s="37">
        <f t="shared" si="3"/>
        <v>1303.1333333333332</v>
      </c>
      <c r="J52" s="33" t="s">
        <v>210</v>
      </c>
      <c r="K52" s="33" t="s">
        <v>232</v>
      </c>
      <c r="L52" s="33">
        <v>75000</v>
      </c>
      <c r="M52" s="38" t="str">
        <f>IF(car_inventory__2[[#This Row],[Miles]]&lt;=car_inventory__2[[#This Row],[Warantee Miles]], "Y","Not Covered")</f>
        <v>Y</v>
      </c>
      <c r="N52" s="40" t="str">
        <f>CONCATENATE(car_inventory__2[[#This Row],[Make]],car_inventory__2[[#This Row],[Manufacture Year]],car_inventory__2[[#This Row],[Model]],UPPER(LEFT(J52,3)),RIGHT(car_inventory__2[[#This Row],[Car ID]],3))</f>
        <v>FD13FCSBLA013</v>
      </c>
    </row>
    <row r="53" spans="1:14">
      <c r="A53" s="32" t="s">
        <v>266</v>
      </c>
      <c r="B53" s="33" t="str">
        <f t="shared" si="2"/>
        <v>HO</v>
      </c>
      <c r="C53" s="33" t="str">
        <f>VLOOKUP(car_inventory__2[[#This Row],[Make]],B$69:C$74,2)</f>
        <v>Honda</v>
      </c>
      <c r="D53" s="33" t="str">
        <f>MID(car_inventory__2[[#This Row],[Car ID]],5,3)</f>
        <v>ODY</v>
      </c>
      <c r="E53" s="33" t="str">
        <f>VLOOKUP(car_inventory__2[[#This Row],[Model]],D$69:E$79,2)</f>
        <v>Odyssey</v>
      </c>
      <c r="F53" s="33" t="str">
        <f>MID(car_inventory__2[[#This Row],[Car ID]],3,2)</f>
        <v>14</v>
      </c>
      <c r="G53" s="33">
        <f>IF(23-car_inventory__2[[#This Row],[Manufacture Year]]&lt;0,100-car_inventory__2[[#This Row],[Manufacture Year]]+23,23-car_inventory__2[[#This Row],[Manufacture Year]])</f>
        <v>9</v>
      </c>
      <c r="H53" s="33">
        <v>3708.1</v>
      </c>
      <c r="I53" s="37">
        <f t="shared" si="3"/>
        <v>390.32631578947365</v>
      </c>
      <c r="J53" s="33" t="s">
        <v>210</v>
      </c>
      <c r="K53" s="33" t="s">
        <v>213</v>
      </c>
      <c r="L53" s="33">
        <v>100000</v>
      </c>
      <c r="M53" s="38" t="str">
        <f>IF(car_inventory__2[[#This Row],[Miles]]&lt;=car_inventory__2[[#This Row],[Warantee Miles]], "Y","Not Covered")</f>
        <v>Y</v>
      </c>
      <c r="N53" s="40" t="str">
        <f>CONCATENATE(car_inventory__2[[#This Row],[Make]],car_inventory__2[[#This Row],[Manufacture Year]],car_inventory__2[[#This Row],[Model]],UPPER(LEFT(J53,3)),RIGHT(car_inventory__2[[#This Row],[Car ID]],3))</f>
        <v>HO14ODYBLA041</v>
      </c>
    </row>
    <row r="54" spans="1:14">
      <c r="A54" s="32" t="s">
        <v>209</v>
      </c>
      <c r="B54" s="33" t="str">
        <f t="shared" si="2"/>
        <v/>
      </c>
      <c r="C54" s="33"/>
      <c r="D54" s="33" t="str">
        <f>MID(car_inventory__2[[#This Row],[Car ID]],5,3)</f>
        <v/>
      </c>
      <c r="E54" s="33"/>
      <c r="F54" s="33" t="str">
        <f>MID(car_inventory__2[[#This Row],[Car ID]],3,2)</f>
        <v/>
      </c>
      <c r="G54" s="33"/>
      <c r="H54" s="33"/>
      <c r="I54" s="33"/>
      <c r="J54" s="33" t="s">
        <v>209</v>
      </c>
      <c r="K54" s="33" t="s">
        <v>209</v>
      </c>
      <c r="L54" s="33"/>
      <c r="M54" s="38"/>
      <c r="N54" s="40" t="str">
        <f>CONCATENATE(car_inventory__2[[#This Row],[Make]],car_inventory__2[[#This Row],[Manufacture Year]],car_inventory__2[[#This Row],[Model]],UPPER(LEFT(J54,3)),RIGHT(car_inventory__2[[#This Row],[Car ID]],3))</f>
        <v/>
      </c>
    </row>
    <row r="55" spans="1:14">
      <c r="A55" s="32" t="s">
        <v>209</v>
      </c>
      <c r="B55" s="33" t="str">
        <f t="shared" si="2"/>
        <v/>
      </c>
      <c r="C55" s="33"/>
      <c r="D55" s="33" t="str">
        <f>MID(car_inventory__2[[#This Row],[Car ID]],5,3)</f>
        <v/>
      </c>
      <c r="E55" s="33"/>
      <c r="F55" s="33" t="str">
        <f>MID(car_inventory__2[[#This Row],[Car ID]],3,2)</f>
        <v/>
      </c>
      <c r="G55" s="33"/>
      <c r="H55" s="33"/>
      <c r="I55" s="33"/>
      <c r="J55" s="33" t="s">
        <v>209</v>
      </c>
      <c r="K55" s="33" t="s">
        <v>209</v>
      </c>
      <c r="L55" s="33"/>
      <c r="M55" s="38"/>
      <c r="N55" s="40" t="str">
        <f>CONCATENATE(car_inventory__2[[#This Row],[Make]],car_inventory__2[[#This Row],[Manufacture Year]],car_inventory__2[[#This Row],[Model]],UPPER(LEFT(J55,3)),RIGHT(car_inventory__2[[#This Row],[Car ID]],3))</f>
        <v/>
      </c>
    </row>
    <row r="56" spans="1:14">
      <c r="A56" s="32" t="s">
        <v>209</v>
      </c>
      <c r="B56" s="33"/>
      <c r="C56" s="33"/>
      <c r="D56" s="33" t="str">
        <f>MID(car_inventory__2[[#This Row],[Car ID]],5,3)</f>
        <v/>
      </c>
      <c r="E56" s="33"/>
      <c r="F56" s="33" t="str">
        <f>MID(car_inventory__2[[#This Row],[Car ID]],3,2)</f>
        <v/>
      </c>
      <c r="G56" s="33"/>
      <c r="H56" s="33"/>
      <c r="I56" s="33"/>
      <c r="J56" s="33" t="s">
        <v>209</v>
      </c>
      <c r="K56" s="33" t="s">
        <v>209</v>
      </c>
      <c r="L56" s="33"/>
      <c r="M56" s="38"/>
      <c r="N56" s="40" t="str">
        <f>CONCATENATE(car_inventory__2[[#This Row],[Make]],car_inventory__2[[#This Row],[Manufacture Year]],car_inventory__2[[#This Row],[Model]],UPPER(LEFT(J56,3)),RIGHT(car_inventory__2[[#This Row],[Car ID]],3))</f>
        <v/>
      </c>
    </row>
    <row r="57" spans="1:14">
      <c r="A57" s="32" t="s">
        <v>209</v>
      </c>
      <c r="B57" s="33"/>
      <c r="C57" s="33"/>
      <c r="D57" s="33" t="str">
        <f>MID(car_inventory__2[[#This Row],[Car ID]],5,3)</f>
        <v/>
      </c>
      <c r="E57" s="33"/>
      <c r="F57" s="33" t="str">
        <f>MID(car_inventory__2[[#This Row],[Car ID]],3,2)</f>
        <v/>
      </c>
      <c r="G57" s="33"/>
      <c r="H57" s="33"/>
      <c r="I57" s="33"/>
      <c r="J57" s="33" t="s">
        <v>209</v>
      </c>
      <c r="K57" s="33" t="s">
        <v>209</v>
      </c>
      <c r="L57" s="33"/>
      <c r="M57" s="38"/>
      <c r="N57" s="40" t="str">
        <f>CONCATENATE(car_inventory__2[[#This Row],[Make]],car_inventory__2[[#This Row],[Manufacture Year]],car_inventory__2[[#This Row],[Model]],UPPER(LEFT(J57,3)),RIGHT(car_inventory__2[[#This Row],[Car ID]],3))</f>
        <v/>
      </c>
    </row>
    <row r="58" spans="1:14">
      <c r="A58" s="32" t="s">
        <v>209</v>
      </c>
      <c r="B58" s="33"/>
      <c r="C58" s="33"/>
      <c r="D58" s="33" t="str">
        <f>MID(car_inventory__2[[#This Row],[Car ID]],5,3)</f>
        <v/>
      </c>
      <c r="E58" s="33"/>
      <c r="F58" s="33" t="str">
        <f>MID(car_inventory__2[[#This Row],[Car ID]],3,2)</f>
        <v/>
      </c>
      <c r="G58" s="33"/>
      <c r="H58" s="33"/>
      <c r="I58" s="33"/>
      <c r="J58" s="33" t="s">
        <v>209</v>
      </c>
      <c r="K58" s="33" t="s">
        <v>209</v>
      </c>
      <c r="L58" s="33"/>
      <c r="M58" s="38"/>
      <c r="N58" s="40" t="str">
        <f>CONCATENATE(car_inventory__2[[#This Row],[Make]],car_inventory__2[[#This Row],[Manufacture Year]],car_inventory__2[[#This Row],[Model]],UPPER(LEFT(J58,3)),RIGHT(car_inventory__2[[#This Row],[Car ID]],3))</f>
        <v/>
      </c>
    </row>
    <row r="59" spans="1:14">
      <c r="A59" s="32" t="s">
        <v>209</v>
      </c>
      <c r="B59" s="33"/>
      <c r="C59" s="33"/>
      <c r="D59" s="33" t="str">
        <f>MID(car_inventory__2[[#This Row],[Car ID]],5,3)</f>
        <v/>
      </c>
      <c r="E59" s="33"/>
      <c r="F59" s="33" t="str">
        <f>MID(car_inventory__2[[#This Row],[Car ID]],3,2)</f>
        <v/>
      </c>
      <c r="G59" s="33"/>
      <c r="H59" s="33"/>
      <c r="I59" s="33"/>
      <c r="J59" s="33" t="s">
        <v>209</v>
      </c>
      <c r="K59" s="33" t="s">
        <v>209</v>
      </c>
      <c r="L59" s="33"/>
      <c r="M59" s="38"/>
      <c r="N59" s="40" t="str">
        <f>CONCATENATE(car_inventory__2[[#This Row],[Make]],car_inventory__2[[#This Row],[Manufacture Year]],car_inventory__2[[#This Row],[Model]],UPPER(LEFT(J59,3)),RIGHT(car_inventory__2[[#This Row],[Car ID]],3))</f>
        <v/>
      </c>
    </row>
    <row r="60" spans="1:14">
      <c r="A60" s="32" t="s">
        <v>209</v>
      </c>
      <c r="B60" s="33"/>
      <c r="C60" s="33"/>
      <c r="D60" s="33" t="str">
        <f>MID(car_inventory__2[[#This Row],[Car ID]],5,3)</f>
        <v/>
      </c>
      <c r="E60" s="33"/>
      <c r="F60" s="33" t="str">
        <f>MID(car_inventory__2[[#This Row],[Car ID]],3,2)</f>
        <v/>
      </c>
      <c r="G60" s="33"/>
      <c r="H60" s="33"/>
      <c r="I60" s="33"/>
      <c r="J60" s="33" t="s">
        <v>209</v>
      </c>
      <c r="K60" s="33" t="s">
        <v>209</v>
      </c>
      <c r="L60" s="33"/>
      <c r="M60" s="38"/>
      <c r="N60" s="40" t="str">
        <f>CONCATENATE(car_inventory__2[[#This Row],[Make]],car_inventory__2[[#This Row],[Manufacture Year]],car_inventory__2[[#This Row],[Model]],UPPER(LEFT(J60,3)),RIGHT(car_inventory__2[[#This Row],[Car ID]],3))</f>
        <v/>
      </c>
    </row>
    <row r="61" spans="1:14">
      <c r="A61" s="32" t="s">
        <v>209</v>
      </c>
      <c r="B61" s="33"/>
      <c r="C61" s="33"/>
      <c r="D61" s="33" t="str">
        <f>MID(car_inventory__2[[#This Row],[Car ID]],5,3)</f>
        <v/>
      </c>
      <c r="E61" s="33"/>
      <c r="F61" s="33" t="str">
        <f>MID(car_inventory__2[[#This Row],[Car ID]],3,2)</f>
        <v/>
      </c>
      <c r="G61" s="33"/>
      <c r="H61" s="33"/>
      <c r="I61" s="33"/>
      <c r="J61" s="33" t="s">
        <v>209</v>
      </c>
      <c r="K61" s="33" t="s">
        <v>209</v>
      </c>
      <c r="L61" s="33"/>
      <c r="M61" s="38"/>
      <c r="N61" s="40" t="str">
        <f>CONCATENATE(car_inventory__2[[#This Row],[Make]],car_inventory__2[[#This Row],[Manufacture Year]],car_inventory__2[[#This Row],[Model]],UPPER(LEFT(J61,3)),RIGHT(car_inventory__2[[#This Row],[Car ID]],3))</f>
        <v/>
      </c>
    </row>
    <row r="62" spans="1:14">
      <c r="A62" s="32" t="s">
        <v>209</v>
      </c>
      <c r="B62" s="33" t="str">
        <f>LEFT(A62,2)</f>
        <v/>
      </c>
      <c r="C62" s="33" t="s">
        <v>209</v>
      </c>
      <c r="D62" s="33" t="str">
        <f>MID(car_inventory__2[[#This Row],[Car ID]],5,3)</f>
        <v/>
      </c>
      <c r="E62" s="33"/>
      <c r="F62" s="33" t="str">
        <f>MID(car_inventory__2[[#This Row],[Car ID]],3,2)</f>
        <v/>
      </c>
      <c r="G62" s="33"/>
      <c r="H62" s="33"/>
      <c r="I62" s="33"/>
      <c r="J62" s="33" t="s">
        <v>209</v>
      </c>
      <c r="K62" s="33" t="s">
        <v>209</v>
      </c>
      <c r="L62" s="33"/>
      <c r="M62" s="38"/>
      <c r="N62" s="40" t="str">
        <f>CONCATENATE(car_inventory__2[[#This Row],[Make]],car_inventory__2[[#This Row],[Manufacture Year]],car_inventory__2[[#This Row],[Model]],UPPER(LEFT(J62,3)),RIGHT(car_inventory__2[[#This Row],[Car ID]],3))</f>
        <v/>
      </c>
    </row>
    <row r="63" spans="1:14">
      <c r="A63" s="32" t="s">
        <v>209</v>
      </c>
      <c r="B63" s="33" t="str">
        <f>LEFT(A63,2)</f>
        <v/>
      </c>
      <c r="C63" s="33" t="s">
        <v>209</v>
      </c>
      <c r="D63" s="33" t="str">
        <f>MID(car_inventory__2[[#This Row],[Car ID]],5,3)</f>
        <v/>
      </c>
      <c r="E63" s="33"/>
      <c r="F63" s="33" t="str">
        <f>MID(car_inventory__2[[#This Row],[Car ID]],3,2)</f>
        <v/>
      </c>
      <c r="G63" s="33"/>
      <c r="H63" s="33"/>
      <c r="I63" s="33"/>
      <c r="J63" s="33" t="s">
        <v>209</v>
      </c>
      <c r="K63" s="33" t="s">
        <v>209</v>
      </c>
      <c r="L63" s="33"/>
      <c r="M63" s="38"/>
      <c r="N63" s="40" t="str">
        <f>CONCATENATE(car_inventory__2[[#This Row],[Make]],car_inventory__2[[#This Row],[Manufacture Year]],car_inventory__2[[#This Row],[Model]],UPPER(LEFT(J63,3)),RIGHT(car_inventory__2[[#This Row],[Car ID]],3))</f>
        <v/>
      </c>
    </row>
    <row r="64" spans="1:14">
      <c r="A64" s="32" t="s">
        <v>209</v>
      </c>
      <c r="B64" s="33" t="str">
        <f>LEFT(A64,2)</f>
        <v/>
      </c>
      <c r="C64" s="33" t="s">
        <v>209</v>
      </c>
      <c r="D64" s="33" t="str">
        <f>MID(car_inventory__2[[#This Row],[Car ID]],5,3)</f>
        <v/>
      </c>
      <c r="E64" s="33"/>
      <c r="F64" s="33" t="str">
        <f>MID(car_inventory__2[[#This Row],[Car ID]],3,2)</f>
        <v/>
      </c>
      <c r="G64" s="33"/>
      <c r="H64" s="33"/>
      <c r="I64" s="33"/>
      <c r="J64" s="33" t="s">
        <v>209</v>
      </c>
      <c r="K64" s="33" t="s">
        <v>209</v>
      </c>
      <c r="L64" s="33"/>
      <c r="M64" s="38"/>
      <c r="N64" s="40" t="str">
        <f>CONCATENATE(car_inventory__2[[#This Row],[Make]],car_inventory__2[[#This Row],[Manufacture Year]],car_inventory__2[[#This Row],[Model]],UPPER(LEFT(J64,3)),RIGHT(car_inventory__2[[#This Row],[Car ID]],3))</f>
        <v/>
      </c>
    </row>
    <row r="65" spans="1:14">
      <c r="A65" s="32" t="s">
        <v>209</v>
      </c>
      <c r="B65" s="33" t="str">
        <f>LEFT(A65,2)</f>
        <v/>
      </c>
      <c r="C65" s="33" t="s">
        <v>209</v>
      </c>
      <c r="D65" s="33" t="str">
        <f>MID(car_inventory__2[[#This Row],[Car ID]],5,3)</f>
        <v/>
      </c>
      <c r="E65" s="33"/>
      <c r="F65" s="33" t="str">
        <f>MID(car_inventory__2[[#This Row],[Car ID]],3,2)</f>
        <v/>
      </c>
      <c r="G65" s="33"/>
      <c r="H65" s="33"/>
      <c r="I65" s="33"/>
      <c r="J65" s="33" t="s">
        <v>209</v>
      </c>
      <c r="K65" s="33" t="s">
        <v>209</v>
      </c>
      <c r="L65" s="33"/>
      <c r="M65" s="38"/>
      <c r="N65" s="40" t="str">
        <f>CONCATENATE(car_inventory__2[[#This Row],[Make]],car_inventory__2[[#This Row],[Manufacture Year]],car_inventory__2[[#This Row],[Model]],UPPER(LEFT(J65,3)),RIGHT(car_inventory__2[[#This Row],[Car ID]],3))</f>
        <v/>
      </c>
    </row>
    <row r="66" spans="1:14">
      <c r="A66" s="34" t="s">
        <v>209</v>
      </c>
      <c r="B66" s="33" t="str">
        <f>LEFT(A66,2)</f>
        <v/>
      </c>
      <c r="C66" s="35" t="s">
        <v>209</v>
      </c>
      <c r="D66" s="33" t="str">
        <f>MID(car_inventory__2[[#This Row],[Car ID]],5,3)</f>
        <v/>
      </c>
      <c r="E66" s="33"/>
      <c r="F66" s="33" t="str">
        <f>MID(car_inventory__2[[#This Row],[Car ID]],3,2)</f>
        <v/>
      </c>
      <c r="G66" s="33"/>
      <c r="H66" s="35"/>
      <c r="I66" s="33"/>
      <c r="J66" s="35" t="s">
        <v>209</v>
      </c>
      <c r="K66" s="35" t="s">
        <v>209</v>
      </c>
      <c r="L66" s="35"/>
      <c r="M66" s="38"/>
      <c r="N66" s="40" t="str">
        <f>CONCATENATE(car_inventory__2[[#This Row],[Make]],car_inventory__2[[#This Row],[Manufacture Year]],car_inventory__2[[#This Row],[Model]],UPPER(LEFT(J66,3)),RIGHT(car_inventory__2[[#This Row],[Car ID]],3))</f>
        <v/>
      </c>
    </row>
    <row r="69" spans="1:14">
      <c r="B69" s="36" t="s">
        <v>278</v>
      </c>
      <c r="C69" s="36" t="s">
        <v>289</v>
      </c>
      <c r="D69" t="s">
        <v>294</v>
      </c>
      <c r="E69" t="s">
        <v>307</v>
      </c>
    </row>
    <row r="70" spans="1:14">
      <c r="B70" s="33" t="s">
        <v>283</v>
      </c>
      <c r="C70" s="33" t="s">
        <v>284</v>
      </c>
      <c r="D70" t="s">
        <v>299</v>
      </c>
      <c r="E70" t="s">
        <v>306</v>
      </c>
    </row>
    <row r="71" spans="1:14">
      <c r="B71" s="36" t="s">
        <v>282</v>
      </c>
      <c r="C71" s="36" t="s">
        <v>285</v>
      </c>
      <c r="D71" t="s">
        <v>296</v>
      </c>
      <c r="E71" t="s">
        <v>305</v>
      </c>
    </row>
    <row r="72" spans="1:14">
      <c r="B72" s="33" t="s">
        <v>281</v>
      </c>
      <c r="C72" s="33" t="s">
        <v>286</v>
      </c>
      <c r="D72" t="s">
        <v>292</v>
      </c>
      <c r="E72" t="s">
        <v>310</v>
      </c>
    </row>
    <row r="73" spans="1:14">
      <c r="B73" s="33" t="s">
        <v>279</v>
      </c>
      <c r="C73" s="33" t="s">
        <v>288</v>
      </c>
      <c r="D73" t="s">
        <v>295</v>
      </c>
      <c r="E73" t="s">
        <v>311</v>
      </c>
    </row>
    <row r="74" spans="1:14">
      <c r="B74" s="36" t="s">
        <v>280</v>
      </c>
      <c r="C74" s="36" t="s">
        <v>287</v>
      </c>
      <c r="D74" t="s">
        <v>300</v>
      </c>
      <c r="E74" t="s">
        <v>308</v>
      </c>
    </row>
    <row r="75" spans="1:14">
      <c r="D75" t="s">
        <v>291</v>
      </c>
      <c r="E75" t="s">
        <v>309</v>
      </c>
    </row>
    <row r="76" spans="1:14">
      <c r="D76" t="s">
        <v>290</v>
      </c>
      <c r="E76" t="s">
        <v>304</v>
      </c>
    </row>
    <row r="77" spans="1:14">
      <c r="D77" t="s">
        <v>297</v>
      </c>
      <c r="E77" t="s">
        <v>303</v>
      </c>
    </row>
    <row r="78" spans="1:14">
      <c r="D78" t="s">
        <v>298</v>
      </c>
      <c r="E78" t="s">
        <v>302</v>
      </c>
    </row>
    <row r="79" spans="1:14">
      <c r="D79" t="s">
        <v>293</v>
      </c>
      <c r="E79" t="s">
        <v>301</v>
      </c>
    </row>
  </sheetData>
  <sortState xmlns:xlrd2="http://schemas.microsoft.com/office/spreadsheetml/2017/richdata2" ref="D69:E79">
    <sortCondition ref="D69:D79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39A2-7630-4EBF-B263-0FB17311AA77}">
  <dimension ref="A1:G5"/>
  <sheetViews>
    <sheetView workbookViewId="0">
      <selection activeCell="G9" sqref="G9"/>
    </sheetView>
  </sheetViews>
  <sheetFormatPr defaultRowHeight="15"/>
  <cols>
    <col min="2" max="2" width="14.140625" customWidth="1"/>
    <col min="3" max="3" width="12.42578125" bestFit="1" customWidth="1"/>
    <col min="4" max="4" width="12.140625" customWidth="1"/>
    <col min="5" max="5" width="14.7109375" customWidth="1"/>
    <col min="6" max="6" width="17" customWidth="1"/>
    <col min="7" max="7" width="16.85546875" bestFit="1" customWidth="1"/>
  </cols>
  <sheetData>
    <row r="1" spans="1:7">
      <c r="B1" t="s">
        <v>317</v>
      </c>
      <c r="C1" t="s">
        <v>318</v>
      </c>
      <c r="D1" t="s">
        <v>319</v>
      </c>
      <c r="E1" t="s">
        <v>320</v>
      </c>
      <c r="F1" t="s">
        <v>321</v>
      </c>
      <c r="G1" t="s">
        <v>326</v>
      </c>
    </row>
    <row r="2" spans="1:7">
      <c r="A2" t="s">
        <v>322</v>
      </c>
      <c r="B2" s="42">
        <v>20000</v>
      </c>
      <c r="C2" s="19">
        <v>0.09</v>
      </c>
      <c r="D2">
        <v>12</v>
      </c>
      <c r="E2" s="15">
        <f>B2*C2</f>
        <v>1800</v>
      </c>
      <c r="F2" s="15">
        <f>B2+E2</f>
        <v>21800</v>
      </c>
      <c r="G2" s="43">
        <f>F2/D2</f>
        <v>1816.6666666666667</v>
      </c>
    </row>
    <row r="3" spans="1:7">
      <c r="A3" t="s">
        <v>323</v>
      </c>
      <c r="B3" s="42">
        <v>20000</v>
      </c>
      <c r="C3" s="19">
        <v>0.08</v>
      </c>
      <c r="D3">
        <v>12</v>
      </c>
      <c r="E3" s="15">
        <f t="shared" ref="E3:E5" si="0">B3*C3</f>
        <v>1600</v>
      </c>
      <c r="F3" s="15">
        <f t="shared" ref="F3:F5" si="1">B3+E3</f>
        <v>21600</v>
      </c>
      <c r="G3" s="43">
        <f t="shared" ref="G3:G5" si="2">F3/D3</f>
        <v>1800</v>
      </c>
    </row>
    <row r="4" spans="1:7">
      <c r="A4" t="s">
        <v>324</v>
      </c>
      <c r="B4" s="42">
        <v>20000</v>
      </c>
      <c r="C4" s="19">
        <v>7.0000000000000007E-2</v>
      </c>
      <c r="D4">
        <v>12</v>
      </c>
      <c r="E4" s="15">
        <f t="shared" si="0"/>
        <v>1400.0000000000002</v>
      </c>
      <c r="F4" s="15">
        <f t="shared" si="1"/>
        <v>21400</v>
      </c>
      <c r="G4" s="43">
        <f t="shared" si="2"/>
        <v>1783.3333333333333</v>
      </c>
    </row>
    <row r="5" spans="1:7">
      <c r="A5" t="s">
        <v>325</v>
      </c>
      <c r="B5" s="42">
        <v>20000</v>
      </c>
      <c r="C5" s="19">
        <v>0.06</v>
      </c>
      <c r="D5">
        <v>12</v>
      </c>
      <c r="E5" s="15">
        <f t="shared" si="0"/>
        <v>1200</v>
      </c>
      <c r="F5" s="15">
        <f t="shared" si="1"/>
        <v>21200</v>
      </c>
      <c r="G5" s="43">
        <f t="shared" si="2"/>
        <v>1766.6666666666667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F A A B Q S w M E F A A C A A g A x 5 A J V 4 F L u 5 m l A A A A 9 g A A A B I A H A B D b 2 5 m a W c v U G F j a 2 F n Z S 5 4 b W w g o h g A K K A U A A A A A A A A A A A A A A A A A A A A A A A A A A A A h Y + x D o I w G I R f h X S n L U U T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K z R Y w p k N m E X J s v w K a 9 z / T H h P X Q u K F X X J l w V w C Z J Z D 3 B / 4 A U E s D B B Q A A g A I A M e Q C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k A l X X x J M 2 V Y C A A A L C w A A E w A c A E Z v c m 1 1 b G F z L 1 N l Y 3 R p b 2 4 x L m 0 g o h g A K K A U A A A A A A A A A A A A A A A A A A A A A A A A A A A A 7 V Z N b 9 p A E L 0 j 8 R 9 G z g U k y 4 2 B 5 J D K q i K T q B y K q K C q K s x h Y w 9 g Z b 2 L d t d 8 C P H f O w Y M i W x o g 6 p K V c P F 7 J u d r / d m Z G s M T S w F 9 H d P 9 2 O 1 U q 3 o K V M Y w Z W F y x D B t c A D j q Z a A f r 1 Z a o I 9 M D X c 6 c t w z R B Y W q P M U f H l 8 L Q Q d c s / y 7 4 p l H p w F c r b R g P 2 q i f j Z w F b W Y Y M M H 4 S s c a I j p p N E G W h o N R L B a x m I A b 7 P I 6 Z m m s u j 1 s I 4 + T 2 K D y r D v L B l / y N B H a a 9 j w I E I Z k Y v n N m 7 o + D W V B v t m x d E 7 / n W 6 U u C o b u / K v 7 L 8 K R M T 6 m 6 w m m H W 2 Y A 9 0 a W B Y k K P p U p 2 0 T O j r u 1 6 t d d r a 4 e 6 l N 2 Q B Q w u z c a G H G + 8 w j f 1 a i U W p e l e s x s y B b G Y E 2 V S r a D W q P 9 9 o g s l l H B u v + D c b V 1 G e k / J h G w R f E Y W U b 1 H 4 v e W P Z 5 T D s M 9 f s 9 5 P 2 S c K e 0 Z l V 6 o Y 0 n + r a j U f K d d 0 P Q L e 8 Z S E G q P K e f Q Z Q n W i x d k h L w c P e / H R D p m o U k V w g 9 k q n D h f l J S D U 2 B z l G R J k + o j j h 8 K A 9 E j M g i 2 l b x H I v w d 0 Z E G k T I U 3 W E u W 0 5 G Z / 7 Y O S F 0 a e C Y x c X U E L s p U v R f F + K 9 6 X 4 7 5 d i K + P 1 d Q N q P T Z B O P W m 6 E V j Z 3 t V / 3 o l 5 E J w y S I d 5 F u k A 5 o H 8 k 0 o H p 9 n m 7 C I z R Q e t t v R n y m a E T 1 F N B p 6 T B l o O L N o T E s B w 0 4 y I y + K w L I v C M 9 y n a Z 1 G M l D 5 d 6 + z P W w E 3 m H h q z R Z p h t 5 e i S C c 6 D / N 4 L 2 k + V Q h G u X s q V 2 Z o n f F p n f G 5 O + N w W f N 4 q s f v P S u y W S + z + C Y n d t 3 6 D n Z L 3 n B w / A V B L A Q I t A B Q A A g A I A M e Q C V e B S 7 u Z p Q A A A P Y A A A A S A A A A A A A A A A A A A A A A A A A A A A B D b 2 5 m a W c v U G F j a 2 F n Z S 5 4 b W x Q S w E C L Q A U A A I A C A D H k A l X D 8 r p q 6 Q A A A D p A A A A E w A A A A A A A A A A A A A A A A D x A A A A W 0 N v b n R l b n R f V H l w Z X N d L n h t b F B L A Q I t A B Q A A g A I A M e Q C V d f E k z Z V g I A A A s L A A A T A A A A A A A A A A A A A A A A A O I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6 A A A A A A A A b T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Y 2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l Q w O D o z N D o w N S 4 3 M j I y M j k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j Z S A x L 0 F 1 d G 9 S Z W 1 v d m V k Q 2 9 s d W 1 u c z E u e 0 N v b H V t b j E s M H 0 m c X V v d D s s J n F 1 b 3 Q 7 U 2 V j d G l v b j E v Z X h j Z S A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j Z S A x L 0 F 1 d G 9 S Z W 1 v d m V k Q 2 9 s d W 1 u c z E u e 0 N v b H V t b j E s M H 0 m c X V v d D s s J n F 1 b 3 Q 7 U 2 V j d G l v b j E v Z X h j Z S A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2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a W 5 2 Z W 5 0 b 3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y X 2 l u d m V u d G 9 y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O F Q w O D o y O D o z M y 4 x M T k 0 M j Q y W i I g L z 4 8 R W 5 0 c n k g V H l w Z T 0 i R m l s b E N v b H V t b l R 5 c G V z I i B W Y W x 1 Z T 0 i c 0 J n W U d C Z 1 l H Q m d V R 0 J n W U R C Z 1 k 9 I i A v P j x F b n R y e S B U e X B l P S J G a W x s Q 2 9 s d W 1 u T m F t Z X M i I F Z h b H V l P S J z W y Z x d W 9 0 O 0 N h c i B J R C Z x d W 9 0 O y w m c X V v d D t N Y W t l J n F 1 b 3 Q 7 L C Z x d W 9 0 O 0 1 h a 2 U g K E Z 1 b G w g T m F t Z S k m c X V v d D s s J n F 1 b 3 Q 7 T W 9 k Z W w m c X V v d D s s J n F 1 b 3 Q 7 T W 9 k Z W w g K E Z 1 b G w g T m F t Z S k m c X V v d D s s J n F 1 b 3 Q 7 T W F u d W Z h Y 3 R 1 c m U g W W V h c i Z x d W 9 0 O y w m c X V v d D t B Z 2 U m c X V v d D s s J n F 1 b 3 Q 7 T W l s Z X M m c X V v d D s s J n F 1 b 3 Q 7 T W l s Z X M g L y B Z Z W F y J n F 1 b 3 Q 7 L C Z x d W 9 0 O 0 N v b G 9 y J n F 1 b 3 Q 7 L C Z x d W 9 0 O 0 R y a X Z l c i Z x d W 9 0 O y w m c X V v d D t X Y X J h b n R l Z S B N a W x l c y Z x d W 9 0 O y w m c X V v d D t D b 3 Z l c m V k P y Z x d W 9 0 O y w m c X V v d D t O Z X c g Q 2 F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i B p b n Z l b n R v c n k g K D I p L 0 F 1 d G 9 S Z W 1 v d m V k Q 2 9 s d W 1 u c z E u e 0 N h c i B J R C w w f S Z x d W 9 0 O y w m c X V v d D t T Z W N 0 a W 9 u M S 9 j Y X I g a W 5 2 Z W 5 0 b 3 J 5 I C g y K S 9 B d X R v U m V t b 3 Z l Z E N v b H V t b n M x L n t N Y W t l L D F 9 J n F 1 b 3 Q 7 L C Z x d W 9 0 O 1 N l Y 3 R p b 2 4 x L 2 N h c i B p b n Z l b n R v c n k g K D I p L 0 F 1 d G 9 S Z W 1 v d m V k Q 2 9 s d W 1 u c z E u e 0 1 h a 2 U g K E Z 1 b G w g T m F t Z S k s M n 0 m c X V v d D s s J n F 1 b 3 Q 7 U 2 V j d G l v b j E v Y 2 F y I G l u d m V u d G 9 y e S A o M i k v Q X V 0 b 1 J l b W 9 2 Z W R D b 2 x 1 b W 5 z M S 5 7 T W 9 k Z W w s M 3 0 m c X V v d D s s J n F 1 b 3 Q 7 U 2 V j d G l v b j E v Y 2 F y I G l u d m V u d G 9 y e S A o M i k v Q X V 0 b 1 J l b W 9 2 Z W R D b 2 x 1 b W 5 z M S 5 7 T W 9 k Z W w g K E Z 1 b G w g T m F t Z S k s N H 0 m c X V v d D s s J n F 1 b 3 Q 7 U 2 V j d G l v b j E v Y 2 F y I G l u d m V u d G 9 y e S A o M i k v Q X V 0 b 1 J l b W 9 2 Z W R D b 2 x 1 b W 5 z M S 5 7 T W F u d W Z h Y 3 R 1 c m U g W W V h c i w 1 f S Z x d W 9 0 O y w m c X V v d D t T Z W N 0 a W 9 u M S 9 j Y X I g a W 5 2 Z W 5 0 b 3 J 5 I C g y K S 9 B d X R v U m V t b 3 Z l Z E N v b H V t b n M x L n t B Z 2 U s N n 0 m c X V v d D s s J n F 1 b 3 Q 7 U 2 V j d G l v b j E v Y 2 F y I G l u d m V u d G 9 y e S A o M i k v Q X V 0 b 1 J l b W 9 2 Z W R D b 2 x 1 b W 5 z M S 5 7 T W l s Z X M s N 3 0 m c X V v d D s s J n F 1 b 3 Q 7 U 2 V j d G l v b j E v Y 2 F y I G l u d m V u d G 9 y e S A o M i k v Q X V 0 b 1 J l b W 9 2 Z W R D b 2 x 1 b W 5 z M S 5 7 T W l s Z X M g L y B Z Z W F y L D h 9 J n F 1 b 3 Q 7 L C Z x d W 9 0 O 1 N l Y 3 R p b 2 4 x L 2 N h c i B p b n Z l b n R v c n k g K D I p L 0 F 1 d G 9 S Z W 1 v d m V k Q 2 9 s d W 1 u c z E u e 0 N v b G 9 y L D l 9 J n F 1 b 3 Q 7 L C Z x d W 9 0 O 1 N l Y 3 R p b 2 4 x L 2 N h c i B p b n Z l b n R v c n k g K D I p L 0 F 1 d G 9 S Z W 1 v d m V k Q 2 9 s d W 1 u c z E u e 0 R y a X Z l c i w x M H 0 m c X V v d D s s J n F 1 b 3 Q 7 U 2 V j d G l v b j E v Y 2 F y I G l u d m V u d G 9 y e S A o M i k v Q X V 0 b 1 J l b W 9 2 Z W R D b 2 x 1 b W 5 z M S 5 7 V 2 F y Y W 5 0 Z W U g T W l s Z X M s M T F 9 J n F 1 b 3 Q 7 L C Z x d W 9 0 O 1 N l Y 3 R p b 2 4 x L 2 N h c i B p b n Z l b n R v c n k g K D I p L 0 F 1 d G 9 S Z W 1 v d m V k Q 2 9 s d W 1 u c z E u e 0 N v d m V y Z W Q / L D E y f S Z x d W 9 0 O y w m c X V v d D t T Z W N 0 a W 9 u M S 9 j Y X I g a W 5 2 Z W 5 0 b 3 J 5 I C g y K S 9 B d X R v U m V t b 3 Z l Z E N v b H V t b n M x L n t O Z X c g Q 2 F y I E l E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F y I G l u d m V u d G 9 y e S A o M i k v Q X V 0 b 1 J l b W 9 2 Z W R D b 2 x 1 b W 5 z M S 5 7 Q 2 F y I E l E L D B 9 J n F 1 b 3 Q 7 L C Z x d W 9 0 O 1 N l Y 3 R p b 2 4 x L 2 N h c i B p b n Z l b n R v c n k g K D I p L 0 F 1 d G 9 S Z W 1 v d m V k Q 2 9 s d W 1 u c z E u e 0 1 h a 2 U s M X 0 m c X V v d D s s J n F 1 b 3 Q 7 U 2 V j d G l v b j E v Y 2 F y I G l u d m V u d G 9 y e S A o M i k v Q X V 0 b 1 J l b W 9 2 Z W R D b 2 x 1 b W 5 z M S 5 7 T W F r Z S A o R n V s b C B O Y W 1 l K S w y f S Z x d W 9 0 O y w m c X V v d D t T Z W N 0 a W 9 u M S 9 j Y X I g a W 5 2 Z W 5 0 b 3 J 5 I C g y K S 9 B d X R v U m V t b 3 Z l Z E N v b H V t b n M x L n t N b 2 R l b C w z f S Z x d W 9 0 O y w m c X V v d D t T Z W N 0 a W 9 u M S 9 j Y X I g a W 5 2 Z W 5 0 b 3 J 5 I C g y K S 9 B d X R v U m V t b 3 Z l Z E N v b H V t b n M x L n t N b 2 R l b C A o R n V s b C B O Y W 1 l K S w 0 f S Z x d W 9 0 O y w m c X V v d D t T Z W N 0 a W 9 u M S 9 j Y X I g a W 5 2 Z W 5 0 b 3 J 5 I C g y K S 9 B d X R v U m V t b 3 Z l Z E N v b H V t b n M x L n t N Y W 5 1 Z m F j d H V y Z S B Z Z W F y L D V 9 J n F 1 b 3 Q 7 L C Z x d W 9 0 O 1 N l Y 3 R p b 2 4 x L 2 N h c i B p b n Z l b n R v c n k g K D I p L 0 F 1 d G 9 S Z W 1 v d m V k Q 2 9 s d W 1 u c z E u e 0 F n Z S w 2 f S Z x d W 9 0 O y w m c X V v d D t T Z W N 0 a W 9 u M S 9 j Y X I g a W 5 2 Z W 5 0 b 3 J 5 I C g y K S 9 B d X R v U m V t b 3 Z l Z E N v b H V t b n M x L n t N a W x l c y w 3 f S Z x d W 9 0 O y w m c X V v d D t T Z W N 0 a W 9 u M S 9 j Y X I g a W 5 2 Z W 5 0 b 3 J 5 I C g y K S 9 B d X R v U m V t b 3 Z l Z E N v b H V t b n M x L n t N a W x l c y A v I F l l Y X I s O H 0 m c X V v d D s s J n F 1 b 3 Q 7 U 2 V j d G l v b j E v Y 2 F y I G l u d m V u d G 9 y e S A o M i k v Q X V 0 b 1 J l b W 9 2 Z W R D b 2 x 1 b W 5 z M S 5 7 Q 2 9 s b 3 I s O X 0 m c X V v d D s s J n F 1 b 3 Q 7 U 2 V j d G l v b j E v Y 2 F y I G l u d m V u d G 9 y e S A o M i k v Q X V 0 b 1 J l b W 9 2 Z W R D b 2 x 1 b W 5 z M S 5 7 R H J p d m V y L D E w f S Z x d W 9 0 O y w m c X V v d D t T Z W N 0 a W 9 u M S 9 j Y X I g a W 5 2 Z W 5 0 b 3 J 5 I C g y K S 9 B d X R v U m V t b 3 Z l Z E N v b H V t b n M x L n t X Y X J h b n R l Z S B N a W x l c y w x M X 0 m c X V v d D s s J n F 1 b 3 Q 7 U 2 V j d G l v b j E v Y 2 F y I G l u d m V u d G 9 y e S A o M i k v Q X V 0 b 1 J l b W 9 2 Z W R D b 2 x 1 b W 5 z M S 5 7 Q 2 9 2 Z X J l Z D 8 s M T J 9 J n F 1 b 3 Q 7 L C Z x d W 9 0 O 1 N l Y 3 R p b 2 4 x L 2 N h c i B p b n Z l b n R v c n k g K D I p L 0 F 1 d G 9 S Z W 1 v d m V k Q 2 9 s d W 1 u c z E u e 0 5 l d y B D Y X I g S U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I l M j B p b n Z l b n R v c n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a W 5 2 Z W 5 0 b 3 J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l u d m V u d G 9 y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l u d m V u d G 9 y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O F Q w O D o y O D o z M y 4 x M T k 0 M j Q y W i I g L z 4 8 R W 5 0 c n k g V H l w Z T 0 i R m l s b E N v b H V t b l R 5 c G V z I i B W Y W x 1 Z T 0 i c 0 J n W U d C Z 1 l H Q m d V R 0 J n W U R C Z 1 k 9 I i A v P j x F b n R y e S B U e X B l P S J G a W x s Q 2 9 s d W 1 u T m F t Z X M i I F Z h b H V l P S J z W y Z x d W 9 0 O 0 N h c i B J R C Z x d W 9 0 O y w m c X V v d D t N Y W t l J n F 1 b 3 Q 7 L C Z x d W 9 0 O 0 1 h a 2 U g K E Z 1 b G w g T m F t Z S k m c X V v d D s s J n F 1 b 3 Q 7 T W 9 k Z W w m c X V v d D s s J n F 1 b 3 Q 7 T W 9 k Z W w g K E Z 1 b G w g T m F t Z S k m c X V v d D s s J n F 1 b 3 Q 7 T W F u d W Z h Y 3 R 1 c m U g W W V h c i Z x d W 9 0 O y w m c X V v d D t B Z 2 U m c X V v d D s s J n F 1 b 3 Q 7 T W l s Z X M m c X V v d D s s J n F 1 b 3 Q 7 T W l s Z X M g L y B Z Z W F y J n F 1 b 3 Q 7 L C Z x d W 9 0 O 0 N v b G 9 y J n F 1 b 3 Q 7 L C Z x d W 9 0 O 0 R y a X Z l c i Z x d W 9 0 O y w m c X V v d D t X Y X J h b n R l Z S B N a W x l c y Z x d W 9 0 O y w m c X V v d D t D b 3 Z l c m V k P y Z x d W 9 0 O y w m c X V v d D t O Z X c g Q 2 F y I E l E J n F 1 b 3 Q 7 X S I g L z 4 8 R W 5 0 c n k g V H l w Z T 0 i R m l s b F N 0 Y X R 1 c y I g V m F s d W U 9 I n N D b 2 1 w b G V 0 Z S I g L z 4 8 R W 5 0 c n k g V H l w Z T 0 i R m l s b E N v d W 5 0 I i B W Y W x 1 Z T 0 i b D Y 1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I G l u d m V u d G 9 y e S A o M i k v Q X V 0 b 1 J l b W 9 2 Z W R D b 2 x 1 b W 5 z M S 5 7 Q 2 F y I E l E L D B 9 J n F 1 b 3 Q 7 L C Z x d W 9 0 O 1 N l Y 3 R p b 2 4 x L 2 N h c i B p b n Z l b n R v c n k g K D I p L 0 F 1 d G 9 S Z W 1 v d m V k Q 2 9 s d W 1 u c z E u e 0 1 h a 2 U s M X 0 m c X V v d D s s J n F 1 b 3 Q 7 U 2 V j d G l v b j E v Y 2 F y I G l u d m V u d G 9 y e S A o M i k v Q X V 0 b 1 J l b W 9 2 Z W R D b 2 x 1 b W 5 z M S 5 7 T W F r Z S A o R n V s b C B O Y W 1 l K S w y f S Z x d W 9 0 O y w m c X V v d D t T Z W N 0 a W 9 u M S 9 j Y X I g a W 5 2 Z W 5 0 b 3 J 5 I C g y K S 9 B d X R v U m V t b 3 Z l Z E N v b H V t b n M x L n t N b 2 R l b C w z f S Z x d W 9 0 O y w m c X V v d D t T Z W N 0 a W 9 u M S 9 j Y X I g a W 5 2 Z W 5 0 b 3 J 5 I C g y K S 9 B d X R v U m V t b 3 Z l Z E N v b H V t b n M x L n t N b 2 R l b C A o R n V s b C B O Y W 1 l K S w 0 f S Z x d W 9 0 O y w m c X V v d D t T Z W N 0 a W 9 u M S 9 j Y X I g a W 5 2 Z W 5 0 b 3 J 5 I C g y K S 9 B d X R v U m V t b 3 Z l Z E N v b H V t b n M x L n t N Y W 5 1 Z m F j d H V y Z S B Z Z W F y L D V 9 J n F 1 b 3 Q 7 L C Z x d W 9 0 O 1 N l Y 3 R p b 2 4 x L 2 N h c i B p b n Z l b n R v c n k g K D I p L 0 F 1 d G 9 S Z W 1 v d m V k Q 2 9 s d W 1 u c z E u e 0 F n Z S w 2 f S Z x d W 9 0 O y w m c X V v d D t T Z W N 0 a W 9 u M S 9 j Y X I g a W 5 2 Z W 5 0 b 3 J 5 I C g y K S 9 B d X R v U m V t b 3 Z l Z E N v b H V t b n M x L n t N a W x l c y w 3 f S Z x d W 9 0 O y w m c X V v d D t T Z W N 0 a W 9 u M S 9 j Y X I g a W 5 2 Z W 5 0 b 3 J 5 I C g y K S 9 B d X R v U m V t b 3 Z l Z E N v b H V t b n M x L n t N a W x l c y A v I F l l Y X I s O H 0 m c X V v d D s s J n F 1 b 3 Q 7 U 2 V j d G l v b j E v Y 2 F y I G l u d m V u d G 9 y e S A o M i k v Q X V 0 b 1 J l b W 9 2 Z W R D b 2 x 1 b W 5 z M S 5 7 Q 2 9 s b 3 I s O X 0 m c X V v d D s s J n F 1 b 3 Q 7 U 2 V j d G l v b j E v Y 2 F y I G l u d m V u d G 9 y e S A o M i k v Q X V 0 b 1 J l b W 9 2 Z W R D b 2 x 1 b W 5 z M S 5 7 R H J p d m V y L D E w f S Z x d W 9 0 O y w m c X V v d D t T Z W N 0 a W 9 u M S 9 j Y X I g a W 5 2 Z W 5 0 b 3 J 5 I C g y K S 9 B d X R v U m V t b 3 Z l Z E N v b H V t b n M x L n t X Y X J h b n R l Z S B N a W x l c y w x M X 0 m c X V v d D s s J n F 1 b 3 Q 7 U 2 V j d G l v b j E v Y 2 F y I G l u d m V u d G 9 y e S A o M i k v Q X V 0 b 1 J l b W 9 2 Z W R D b 2 x 1 b W 5 z M S 5 7 Q 2 9 2 Z X J l Z D 8 s M T J 9 J n F 1 b 3 Q 7 L C Z x d W 9 0 O 1 N l Y 3 R p b 2 4 x L 2 N h c i B p b n Z l b n R v c n k g K D I p L 0 F 1 d G 9 S Z W 1 v d m V k Q 2 9 s d W 1 u c z E u e 0 5 l d y B D Y X I g S U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j Y X I g a W 5 2 Z W 5 0 b 3 J 5 I C g y K S 9 B d X R v U m V t b 3 Z l Z E N v b H V t b n M x L n t D Y X I g S U Q s M H 0 m c X V v d D s s J n F 1 b 3 Q 7 U 2 V j d G l v b j E v Y 2 F y I G l u d m V u d G 9 y e S A o M i k v Q X V 0 b 1 J l b W 9 2 Z W R D b 2 x 1 b W 5 z M S 5 7 T W F r Z S w x f S Z x d W 9 0 O y w m c X V v d D t T Z W N 0 a W 9 u M S 9 j Y X I g a W 5 2 Z W 5 0 b 3 J 5 I C g y K S 9 B d X R v U m V t b 3 Z l Z E N v b H V t b n M x L n t N Y W t l I C h G d W x s I E 5 h b W U p L D J 9 J n F 1 b 3 Q 7 L C Z x d W 9 0 O 1 N l Y 3 R p b 2 4 x L 2 N h c i B p b n Z l b n R v c n k g K D I p L 0 F 1 d G 9 S Z W 1 v d m V k Q 2 9 s d W 1 u c z E u e 0 1 v Z G V s L D N 9 J n F 1 b 3 Q 7 L C Z x d W 9 0 O 1 N l Y 3 R p b 2 4 x L 2 N h c i B p b n Z l b n R v c n k g K D I p L 0 F 1 d G 9 S Z W 1 v d m V k Q 2 9 s d W 1 u c z E u e 0 1 v Z G V s I C h G d W x s I E 5 h b W U p L D R 9 J n F 1 b 3 Q 7 L C Z x d W 9 0 O 1 N l Y 3 R p b 2 4 x L 2 N h c i B p b n Z l b n R v c n k g K D I p L 0 F 1 d G 9 S Z W 1 v d m V k Q 2 9 s d W 1 u c z E u e 0 1 h b n V m Y W N 0 d X J l I F l l Y X I s N X 0 m c X V v d D s s J n F 1 b 3 Q 7 U 2 V j d G l v b j E v Y 2 F y I G l u d m V u d G 9 y e S A o M i k v Q X V 0 b 1 J l b W 9 2 Z W R D b 2 x 1 b W 5 z M S 5 7 Q W d l L D Z 9 J n F 1 b 3 Q 7 L C Z x d W 9 0 O 1 N l Y 3 R p b 2 4 x L 2 N h c i B p b n Z l b n R v c n k g K D I p L 0 F 1 d G 9 S Z W 1 v d m V k Q 2 9 s d W 1 u c z E u e 0 1 p b G V z L D d 9 J n F 1 b 3 Q 7 L C Z x d W 9 0 O 1 N l Y 3 R p b 2 4 x L 2 N h c i B p b n Z l b n R v c n k g K D I p L 0 F 1 d G 9 S Z W 1 v d m V k Q 2 9 s d W 1 u c z E u e 0 1 p b G V z I C 8 g W W V h c i w 4 f S Z x d W 9 0 O y w m c X V v d D t T Z W N 0 a W 9 u M S 9 j Y X I g a W 5 2 Z W 5 0 b 3 J 5 I C g y K S 9 B d X R v U m V t b 3 Z l Z E N v b H V t b n M x L n t D b 2 x v c i w 5 f S Z x d W 9 0 O y w m c X V v d D t T Z W N 0 a W 9 u M S 9 j Y X I g a W 5 2 Z W 5 0 b 3 J 5 I C g y K S 9 B d X R v U m V t b 3 Z l Z E N v b H V t b n M x L n t E c m l 2 Z X I s M T B 9 J n F 1 b 3 Q 7 L C Z x d W 9 0 O 1 N l Y 3 R p b 2 4 x L 2 N h c i B p b n Z l b n R v c n k g K D I p L 0 F 1 d G 9 S Z W 1 v d m V k Q 2 9 s d W 1 u c z E u e 1 d h c m F u d G V l I E 1 p b G V z L D E x f S Z x d W 9 0 O y w m c X V v d D t T Z W N 0 a W 9 u M S 9 j Y X I g a W 5 2 Z W 5 0 b 3 J 5 I C g y K S 9 B d X R v U m V t b 3 Z l Z E N v b H V t b n M x L n t D b 3 Z l c m V k P y w x M n 0 m c X V v d D s s J n F 1 b 3 Q 7 U 2 V j d G l v b j E v Y 2 F y I G l u d m V u d G 9 y e S A o M i k v Q X V 0 b 1 J l b W 9 2 Z W R D b 2 x 1 b W 5 z M S 5 7 T m V 3 I E N h c i B J R C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I l M j B p b n Z l b n R v c n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a W 5 2 Z W 5 0 b 3 J 5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l u d m V u d G 9 y e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5 V D E 2 O j U 0 O j I y L j g w N j g x N z Z a I i A v P j x F b n R y e S B U e X B l P S J G a W x s Q 2 9 s d W 1 u V H l w Z X M i I F Z h b H V l P S J z Q m h F R 0 V R W V I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B d X R v U m V t b 3 Z l Z E N v b H V t b n M x L n t D b 2 x 1 b W 4 x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2 9 s d W 1 u M y w y f S Z x d W 9 0 O y w m c X V v d D t T Z W N 0 a W 9 u M S 9 U Y W J s Z T A w M i A o U G F n Z S A y K S 9 B d X R v U m V t b 3 Z l Z E N v b H V t b n M x L n t D b 2 x 1 b W 4 0 L D N 9 J n F 1 b 3 Q 7 L C Z x d W 9 0 O 1 N l Y 3 R p b 2 4 x L 1 R h Y m x l M D A y I C h Q Y W d l I D I p L 0 F 1 d G 9 S Z W 1 v d m V k Q 2 9 s d W 1 u c z E u e 0 N v b H V t b j U s N H 0 m c X V v d D s s J n F 1 b 3 Q 7 U 2 V j d G l v b j E v V G F i b G U w M D I g K F B h Z 2 U g M i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i A o U G F n Z S A y K S 9 B d X R v U m V t b 3 Z l Z E N v b H V t b n M x L n t D b 2 x 1 b W 4 x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2 9 s d W 1 u M y w y f S Z x d W 9 0 O y w m c X V v d D t T Z W N 0 a W 9 u M S 9 U Y W J s Z T A w M i A o U G F n Z S A y K S 9 B d X R v U m V t b 3 Z l Z E N v b H V t b n M x L n t D b 2 x 1 b W 4 0 L D N 9 J n F 1 b 3 Q 7 L C Z x d W 9 0 O 1 N l Y 3 R p b 2 4 x L 1 R h Y m x l M D A y I C h Q Y W d l I D I p L 0 F 1 d G 9 S Z W 1 v d m V k Q 2 9 s d W 1 u c z E u e 0 N v b H V t b j U s N H 0 m c X V v d D s s J n F 1 b 3 Q 7 U 2 V j d G l v b j E v V G F i b G U w M D I g K F B h Z 2 U g M i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l U M T Y 6 N T g 6 M D g u M T Q y M T I y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i k v Q X V 0 b 1 J l b W 9 2 Z W R D b 2 x 1 b W 5 z M S 5 7 Q 2 9 s d W 1 u M S w w f S Z x d W 9 0 O y w m c X V v d D t T Z W N 0 a W 9 u M S 9 U Y W J s Z T A w M S A o U G F n Z S A y K S 9 B d X R v U m V t b 3 Z l Z E N v b H V t b n M x L n t D b 2 x 1 b W 4 y L D F 9 J n F 1 b 3 Q 7 L C Z x d W 9 0 O 1 N l Y 3 R p b 2 4 x L 1 R h Y m x l M D A x I C h Q Y W d l I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E g K F B h Z 2 U g M i k v Q X V 0 b 1 J l b W 9 2 Z W R D b 2 x 1 b W 5 z M S 5 7 Q 2 9 s d W 1 u M S w w f S Z x d W 9 0 O y w m c X V v d D t T Z W N 0 a W 9 u M S 9 U Y W J s Z T A w M S A o U G F n Z S A y K S 9 B d X R v U m V t b 3 Z l Z E N v b H V t b n M x L n t D b 2 x 1 b W 4 y L D F 9 J n F 1 b 3 Q 7 L C Z x d W 9 0 O 1 N l Y 3 R p b 2 4 x L 1 R h Y m x l M D A x I C h Q Y W d l I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z i x U Z L e C 0 2 w G P + L 6 s o L L g A A A A A C A A A A A A A Q Z g A A A A E A A C A A A A A B 2 K P t T Z Z 5 N I P M w 4 t 4 P Z d G d v + t g V c R x p E X l N c x l t z k K w A A A A A O g A A A A A I A A C A A A A A R n A A 2 N 4 O t J I x a 6 o m y 3 3 0 8 l l I S 9 7 1 V a G v y 6 I y N C 3 V K N l A A A A B 3 C v K T 2 F d x n m T f Z p f J 9 7 P s Y / R O s W B E M / l S 4 1 A + 6 g h m b W 5 + 4 A m f s D o k k P x G k D m c B W Q 3 U 7 + U 0 r c 5 n c v S g c D D J K d 0 R q K g f f B n v 4 N e 0 v J 4 I c G K 6 k A A A A A R 7 C P l A I D / b i r 9 m u v 8 N o W o K 3 x K V K S G L z s I u p N m 8 C k 3 o B s / q 6 S d z V H x 6 J w u O I l u s o 7 q V G 9 m P B i U l 8 + Y F d 5 b L X t b < / D a t a M a s h u p > 
</file>

<file path=customXml/itemProps1.xml><?xml version="1.0" encoding="utf-8"?>
<ds:datastoreItem xmlns:ds="http://schemas.openxmlformats.org/officeDocument/2006/customXml" ds:itemID="{B4F40E90-A84E-4127-BBA7-574F3BB37D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Current_Employee_Names__Salarie</vt:lpstr>
      <vt:lpstr>GRADING SHEET 1</vt:lpstr>
      <vt:lpstr>GRADING SHEET 2</vt:lpstr>
      <vt:lpstr>CAREER</vt:lpstr>
      <vt:lpstr>sales data</vt:lpstr>
      <vt:lpstr>pivot table</vt:lpstr>
      <vt:lpstr>pivot for car</vt:lpstr>
      <vt:lpstr>car inventory (2)</vt:lpstr>
      <vt:lpstr>problem solving</vt:lpstr>
      <vt:lpstr>shopping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</dc:creator>
  <cp:lastModifiedBy>Crystal</cp:lastModifiedBy>
  <dcterms:created xsi:type="dcterms:W3CDTF">2023-08-06T07:31:53Z</dcterms:created>
  <dcterms:modified xsi:type="dcterms:W3CDTF">2023-08-10T04:54:27Z</dcterms:modified>
</cp:coreProperties>
</file>